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ister\Model inputs\Hydrology + WQ\Inflow estimation\"/>
    </mc:Choice>
  </mc:AlternateContent>
  <bookViews>
    <workbookView xWindow="0" yWindow="0" windowWidth="28800" windowHeight="12435" firstSheet="2" activeTab="15"/>
  </bookViews>
  <sheets>
    <sheet name="Raw Data" sheetId="1" r:id="rId1"/>
    <sheet name="Reduced+Calculated Parameters" sheetId="2" r:id="rId2"/>
    <sheet name="Temperature Calibration" sheetId="23" r:id="rId3"/>
    <sheet name="TN" sheetId="24" r:id="rId4"/>
    <sheet name="NH4" sheetId="3" r:id="rId5"/>
    <sheet name="NO3" sheetId="4" r:id="rId6"/>
    <sheet name="TON" sheetId="16" r:id="rId7"/>
    <sheet name="TP" sheetId="10" r:id="rId8"/>
    <sheet name="TDP" sheetId="12" r:id="rId9"/>
    <sheet name="PP" sheetId="14" r:id="rId10"/>
    <sheet name="PO4" sheetId="8" r:id="rId11"/>
    <sheet name="DOPL" sheetId="17" r:id="rId12"/>
    <sheet name="TSS" sheetId="20" r:id="rId13"/>
    <sheet name="SSOL1+2" sheetId="18" r:id="rId14"/>
    <sheet name="SSOL3" sheetId="19" r:id="rId15"/>
    <sheet name="TOC" sheetId="22" r:id="rId16"/>
  </sheets>
  <calcPr calcId="152511"/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L3" i="8" l="1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2" i="8"/>
  <c r="I3" i="14"/>
  <c r="I4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2" i="14"/>
  <c r="Y63" i="2" l="1"/>
  <c r="Y61" i="2"/>
  <c r="Y62" i="2"/>
  <c r="Y60" i="2"/>
  <c r="U60" i="2"/>
  <c r="U61" i="2"/>
  <c r="U62" i="2"/>
  <c r="B60" i="2"/>
  <c r="B61" i="2"/>
  <c r="B62" i="2"/>
  <c r="B63" i="2"/>
  <c r="L3" i="16" l="1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2" i="16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2" i="4"/>
  <c r="I3" i="24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2" i="24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E3" i="22" l="1"/>
  <c r="F3" i="22"/>
  <c r="E4" i="22"/>
  <c r="F4" i="22"/>
  <c r="E5" i="22"/>
  <c r="F5" i="22"/>
  <c r="E6" i="22"/>
  <c r="F6" i="22"/>
  <c r="E7" i="22"/>
  <c r="F7" i="22"/>
  <c r="E8" i="22"/>
  <c r="F8" i="22"/>
  <c r="E9" i="22"/>
  <c r="F9" i="22"/>
  <c r="E10" i="22"/>
  <c r="F10" i="22"/>
  <c r="E11" i="22"/>
  <c r="F11" i="22"/>
  <c r="E12" i="22"/>
  <c r="F12" i="22"/>
  <c r="E13" i="22"/>
  <c r="F13" i="22"/>
  <c r="E14" i="22"/>
  <c r="F14" i="22"/>
  <c r="E15" i="22"/>
  <c r="F15" i="22"/>
  <c r="E16" i="22"/>
  <c r="F16" i="22"/>
  <c r="E17" i="22"/>
  <c r="F17" i="22"/>
  <c r="E18" i="22"/>
  <c r="F18" i="22"/>
  <c r="E19" i="22"/>
  <c r="F19" i="22"/>
  <c r="E20" i="22"/>
  <c r="F20" i="22"/>
  <c r="E21" i="22"/>
  <c r="F21" i="22"/>
  <c r="E22" i="22"/>
  <c r="F22" i="22"/>
  <c r="E23" i="22"/>
  <c r="F23" i="22"/>
  <c r="E24" i="22"/>
  <c r="F24" i="22"/>
  <c r="E25" i="22"/>
  <c r="F25" i="22"/>
  <c r="E26" i="22"/>
  <c r="F26" i="22"/>
  <c r="E27" i="22"/>
  <c r="F27" i="22"/>
  <c r="E28" i="22"/>
  <c r="F28" i="22"/>
  <c r="E29" i="22"/>
  <c r="F29" i="22"/>
  <c r="E30" i="22"/>
  <c r="F30" i="22"/>
  <c r="E31" i="22"/>
  <c r="F31" i="22"/>
  <c r="E32" i="22"/>
  <c r="F32" i="22"/>
  <c r="E33" i="22"/>
  <c r="F33" i="22"/>
  <c r="E34" i="22"/>
  <c r="F34" i="22"/>
  <c r="E35" i="22"/>
  <c r="F35" i="22"/>
  <c r="E36" i="22"/>
  <c r="F36" i="22"/>
  <c r="E37" i="22"/>
  <c r="F37" i="22"/>
  <c r="E38" i="22"/>
  <c r="F38" i="22"/>
  <c r="E39" i="22"/>
  <c r="F39" i="22"/>
  <c r="E40" i="22"/>
  <c r="F40" i="22"/>
  <c r="E41" i="22"/>
  <c r="F41" i="22"/>
  <c r="E42" i="22"/>
  <c r="F42" i="22"/>
  <c r="E43" i="22"/>
  <c r="F43" i="22"/>
  <c r="E44" i="22"/>
  <c r="F44" i="22"/>
  <c r="E45" i="22"/>
  <c r="F45" i="22"/>
  <c r="F2" i="22"/>
  <c r="E2" i="22"/>
  <c r="E3" i="19"/>
  <c r="F3" i="19"/>
  <c r="E4" i="19"/>
  <c r="F4" i="19"/>
  <c r="E5" i="19"/>
  <c r="F5" i="19"/>
  <c r="E6" i="19"/>
  <c r="F6" i="19"/>
  <c r="E7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E23" i="19"/>
  <c r="F23" i="19"/>
  <c r="E24" i="19"/>
  <c r="F24" i="19"/>
  <c r="E25" i="19"/>
  <c r="F25" i="19"/>
  <c r="E26" i="19"/>
  <c r="F26" i="19"/>
  <c r="E27" i="19"/>
  <c r="F27" i="19"/>
  <c r="E28" i="19"/>
  <c r="F28" i="19"/>
  <c r="E29" i="19"/>
  <c r="F29" i="19"/>
  <c r="E30" i="19"/>
  <c r="F30" i="19"/>
  <c r="E31" i="19"/>
  <c r="F31" i="19"/>
  <c r="E32" i="19"/>
  <c r="F32" i="19"/>
  <c r="E33" i="19"/>
  <c r="F33" i="19"/>
  <c r="E34" i="19"/>
  <c r="F34" i="19"/>
  <c r="E35" i="19"/>
  <c r="F35" i="19"/>
  <c r="E36" i="19"/>
  <c r="F36" i="19"/>
  <c r="E37" i="19"/>
  <c r="F37" i="19"/>
  <c r="E38" i="19"/>
  <c r="F38" i="19"/>
  <c r="E39" i="19"/>
  <c r="F39" i="19"/>
  <c r="E40" i="19"/>
  <c r="F40" i="19"/>
  <c r="E41" i="19"/>
  <c r="F41" i="19"/>
  <c r="E42" i="19"/>
  <c r="F42" i="19"/>
  <c r="E43" i="19"/>
  <c r="F43" i="19"/>
  <c r="E44" i="19"/>
  <c r="F44" i="19"/>
  <c r="E45" i="19"/>
  <c r="F45" i="19"/>
  <c r="E46" i="19"/>
  <c r="F46" i="19"/>
  <c r="E47" i="19"/>
  <c r="F47" i="19"/>
  <c r="E48" i="19"/>
  <c r="F48" i="19"/>
  <c r="F2" i="19"/>
  <c r="E2" i="19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2" i="18"/>
  <c r="F2" i="18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2" i="14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2" i="20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2" i="20"/>
  <c r="G3" i="20"/>
  <c r="H3" i="20"/>
  <c r="G4" i="20"/>
  <c r="H4" i="20"/>
  <c r="G5" i="20"/>
  <c r="H5" i="20"/>
  <c r="G6" i="20"/>
  <c r="H6" i="20"/>
  <c r="G7" i="20"/>
  <c r="H7" i="20"/>
  <c r="G8" i="20"/>
  <c r="H8" i="20"/>
  <c r="G9" i="20"/>
  <c r="H9" i="20"/>
  <c r="G10" i="20"/>
  <c r="H10" i="20"/>
  <c r="G11" i="20"/>
  <c r="H11" i="20"/>
  <c r="G12" i="20"/>
  <c r="H12" i="20"/>
  <c r="G13" i="20"/>
  <c r="H13" i="20"/>
  <c r="G14" i="20"/>
  <c r="H14" i="20"/>
  <c r="G15" i="20"/>
  <c r="H15" i="20"/>
  <c r="G16" i="20"/>
  <c r="H16" i="20"/>
  <c r="G17" i="20"/>
  <c r="H17" i="20"/>
  <c r="G18" i="20"/>
  <c r="H18" i="20"/>
  <c r="G19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G26" i="20"/>
  <c r="H26" i="20"/>
  <c r="G27" i="20"/>
  <c r="H27" i="20"/>
  <c r="G28" i="20"/>
  <c r="H28" i="20"/>
  <c r="G29" i="20"/>
  <c r="H29" i="20"/>
  <c r="G30" i="20"/>
  <c r="H30" i="20"/>
  <c r="G31" i="20"/>
  <c r="H31" i="20"/>
  <c r="G32" i="20"/>
  <c r="H32" i="20"/>
  <c r="G33" i="20"/>
  <c r="H33" i="20"/>
  <c r="G34" i="20"/>
  <c r="H34" i="20"/>
  <c r="G35" i="20"/>
  <c r="H35" i="20"/>
  <c r="G36" i="20"/>
  <c r="H36" i="20"/>
  <c r="G37" i="20"/>
  <c r="H37" i="20"/>
  <c r="G38" i="20"/>
  <c r="H38" i="20"/>
  <c r="G39" i="20"/>
  <c r="H39" i="20"/>
  <c r="G40" i="20"/>
  <c r="H40" i="20"/>
  <c r="G41" i="20"/>
  <c r="H41" i="20"/>
  <c r="G42" i="20"/>
  <c r="H42" i="20"/>
  <c r="G43" i="20"/>
  <c r="H43" i="20"/>
  <c r="G44" i="20"/>
  <c r="H44" i="20"/>
  <c r="G45" i="20"/>
  <c r="H45" i="20"/>
  <c r="G46" i="20"/>
  <c r="H46" i="20"/>
  <c r="G47" i="20"/>
  <c r="H47" i="20"/>
  <c r="G48" i="20"/>
  <c r="H48" i="20"/>
  <c r="H2" i="20"/>
  <c r="G2" i="20"/>
  <c r="G2" i="17"/>
  <c r="G3" i="17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H3" i="17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2" i="17"/>
  <c r="J3" i="8"/>
  <c r="K3" i="8"/>
  <c r="J4" i="8"/>
  <c r="K4" i="8"/>
  <c r="J5" i="8"/>
  <c r="K5" i="8"/>
  <c r="J6" i="8"/>
  <c r="K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J15" i="8"/>
  <c r="K15" i="8"/>
  <c r="J16" i="8"/>
  <c r="K16" i="8"/>
  <c r="J17" i="8"/>
  <c r="K17" i="8"/>
  <c r="J18" i="8"/>
  <c r="K18" i="8"/>
  <c r="J19" i="8"/>
  <c r="K19" i="8"/>
  <c r="J20" i="8"/>
  <c r="K20" i="8"/>
  <c r="J21" i="8"/>
  <c r="K21" i="8"/>
  <c r="J22" i="8"/>
  <c r="K22" i="8"/>
  <c r="J23" i="8"/>
  <c r="K23" i="8"/>
  <c r="J24" i="8"/>
  <c r="K24" i="8"/>
  <c r="J25" i="8"/>
  <c r="K25" i="8"/>
  <c r="J26" i="8"/>
  <c r="K26" i="8"/>
  <c r="J27" i="8"/>
  <c r="K27" i="8"/>
  <c r="J28" i="8"/>
  <c r="K28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J40" i="8"/>
  <c r="K40" i="8"/>
  <c r="J41" i="8"/>
  <c r="K41" i="8"/>
  <c r="J42" i="8"/>
  <c r="K42" i="8"/>
  <c r="J43" i="8"/>
  <c r="K43" i="8"/>
  <c r="J44" i="8"/>
  <c r="K44" i="8"/>
  <c r="J45" i="8"/>
  <c r="K45" i="8"/>
  <c r="J46" i="8"/>
  <c r="K46" i="8"/>
  <c r="J47" i="8"/>
  <c r="K47" i="8"/>
  <c r="J48" i="8"/>
  <c r="K48" i="8"/>
  <c r="J49" i="8"/>
  <c r="K49" i="8"/>
  <c r="J50" i="8"/>
  <c r="K50" i="8"/>
  <c r="J51" i="8"/>
  <c r="K51" i="8"/>
  <c r="J52" i="8"/>
  <c r="K52" i="8"/>
  <c r="J53" i="8"/>
  <c r="K53" i="8"/>
  <c r="J54" i="8"/>
  <c r="K54" i="8"/>
  <c r="K2" i="8"/>
  <c r="J2" i="8"/>
  <c r="G3" i="14"/>
  <c r="H3" i="14"/>
  <c r="G4" i="14"/>
  <c r="H4" i="14"/>
  <c r="G5" i="14"/>
  <c r="H5" i="14"/>
  <c r="G6" i="14"/>
  <c r="H6" i="14"/>
  <c r="G7" i="14"/>
  <c r="H7" i="14"/>
  <c r="G8" i="14"/>
  <c r="H8" i="14"/>
  <c r="G9" i="14"/>
  <c r="H9" i="14"/>
  <c r="G10" i="14"/>
  <c r="H10" i="14"/>
  <c r="G11" i="14"/>
  <c r="H11" i="14"/>
  <c r="G12" i="14"/>
  <c r="H12" i="14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G21" i="14"/>
  <c r="H21" i="14"/>
  <c r="G22" i="14"/>
  <c r="H22" i="14"/>
  <c r="G23" i="14"/>
  <c r="H23" i="14"/>
  <c r="G24" i="14"/>
  <c r="H24" i="14"/>
  <c r="G25" i="14"/>
  <c r="H25" i="14"/>
  <c r="G26" i="14"/>
  <c r="H26" i="14"/>
  <c r="G27" i="14"/>
  <c r="H27" i="14"/>
  <c r="G28" i="14"/>
  <c r="H28" i="14"/>
  <c r="G29" i="14"/>
  <c r="H29" i="14"/>
  <c r="G30" i="14"/>
  <c r="H30" i="14"/>
  <c r="G31" i="14"/>
  <c r="H31" i="14"/>
  <c r="G32" i="14"/>
  <c r="H32" i="14"/>
  <c r="G33" i="14"/>
  <c r="H33" i="14"/>
  <c r="G34" i="14"/>
  <c r="H34" i="14"/>
  <c r="G35" i="14"/>
  <c r="H35" i="14"/>
  <c r="G36" i="14"/>
  <c r="H36" i="14"/>
  <c r="G37" i="14"/>
  <c r="H37" i="14"/>
  <c r="G38" i="14"/>
  <c r="H38" i="14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46" i="14"/>
  <c r="H46" i="14"/>
  <c r="G47" i="14"/>
  <c r="H47" i="14"/>
  <c r="G48" i="14"/>
  <c r="H48" i="14"/>
  <c r="G49" i="14"/>
  <c r="H49" i="14"/>
  <c r="G50" i="14"/>
  <c r="H50" i="14"/>
  <c r="G51" i="14"/>
  <c r="H51" i="14"/>
  <c r="G52" i="14"/>
  <c r="H52" i="14"/>
  <c r="G53" i="14"/>
  <c r="H53" i="14"/>
  <c r="G54" i="14"/>
  <c r="H54" i="14"/>
  <c r="H2" i="14"/>
  <c r="G2" i="14"/>
  <c r="E3" i="12"/>
  <c r="F3" i="12"/>
  <c r="E4" i="12"/>
  <c r="F4" i="12"/>
  <c r="E5" i="12"/>
  <c r="F5" i="12"/>
  <c r="E6" i="12"/>
  <c r="F6" i="12"/>
  <c r="E7" i="12"/>
  <c r="F7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E18" i="12"/>
  <c r="F18" i="12"/>
  <c r="E19" i="12"/>
  <c r="F19" i="12"/>
  <c r="E20" i="12"/>
  <c r="F20" i="12"/>
  <c r="E21" i="12"/>
  <c r="F21" i="12"/>
  <c r="E22" i="12"/>
  <c r="F22" i="12"/>
  <c r="E23" i="12"/>
  <c r="F23" i="12"/>
  <c r="E24" i="12"/>
  <c r="F24" i="12"/>
  <c r="E25" i="12"/>
  <c r="F25" i="12"/>
  <c r="E26" i="12"/>
  <c r="F26" i="12"/>
  <c r="E27" i="12"/>
  <c r="F27" i="12"/>
  <c r="E28" i="12"/>
  <c r="F28" i="12"/>
  <c r="E29" i="12"/>
  <c r="F29" i="12"/>
  <c r="E30" i="12"/>
  <c r="F30" i="12"/>
  <c r="E31" i="12"/>
  <c r="F31" i="12"/>
  <c r="E32" i="12"/>
  <c r="F32" i="12"/>
  <c r="E33" i="12"/>
  <c r="F33" i="12"/>
  <c r="E34" i="12"/>
  <c r="F34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41" i="12"/>
  <c r="F41" i="12"/>
  <c r="E42" i="12"/>
  <c r="F42" i="12"/>
  <c r="E43" i="12"/>
  <c r="F43" i="12"/>
  <c r="E44" i="12"/>
  <c r="F44" i="12"/>
  <c r="E45" i="12"/>
  <c r="F45" i="12"/>
  <c r="E46" i="12"/>
  <c r="F46" i="12"/>
  <c r="E47" i="12"/>
  <c r="F47" i="12"/>
  <c r="E48" i="12"/>
  <c r="F48" i="12"/>
  <c r="E49" i="12"/>
  <c r="F49" i="12"/>
  <c r="E50" i="12"/>
  <c r="F50" i="12"/>
  <c r="E51" i="12"/>
  <c r="F51" i="12"/>
  <c r="E52" i="12"/>
  <c r="F52" i="12"/>
  <c r="E53" i="12"/>
  <c r="F53" i="12"/>
  <c r="E54" i="12"/>
  <c r="F54" i="12"/>
  <c r="F2" i="12"/>
  <c r="E2" i="12"/>
  <c r="G3" i="12"/>
  <c r="H3" i="12"/>
  <c r="G4" i="12"/>
  <c r="H4" i="12"/>
  <c r="G5" i="12"/>
  <c r="H5" i="12"/>
  <c r="G6" i="12"/>
  <c r="H6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G29" i="12"/>
  <c r="H29" i="12"/>
  <c r="G30" i="12"/>
  <c r="H30" i="12"/>
  <c r="G31" i="12"/>
  <c r="H31" i="12"/>
  <c r="G32" i="12"/>
  <c r="H32" i="12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2" i="12"/>
  <c r="G2" i="12"/>
  <c r="G3" i="10"/>
  <c r="H3" i="10"/>
  <c r="G4" i="10"/>
  <c r="H4" i="10"/>
  <c r="G5" i="10"/>
  <c r="H5" i="10"/>
  <c r="G6" i="10"/>
  <c r="H6" i="10"/>
  <c r="G7" i="10"/>
  <c r="H7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G30" i="10"/>
  <c r="H30" i="10"/>
  <c r="G31" i="10"/>
  <c r="H31" i="10"/>
  <c r="G32" i="10"/>
  <c r="H32" i="10"/>
  <c r="G33" i="10"/>
  <c r="H33" i="10"/>
  <c r="G34" i="10"/>
  <c r="H34" i="10"/>
  <c r="G35" i="10"/>
  <c r="H35" i="10"/>
  <c r="G36" i="10"/>
  <c r="H36" i="10"/>
  <c r="G37" i="10"/>
  <c r="H37" i="10"/>
  <c r="G38" i="10"/>
  <c r="H38" i="10"/>
  <c r="G39" i="10"/>
  <c r="H39" i="10"/>
  <c r="G40" i="10"/>
  <c r="H40" i="10"/>
  <c r="G41" i="10"/>
  <c r="H41" i="10"/>
  <c r="G42" i="10"/>
  <c r="H42" i="10"/>
  <c r="G43" i="10"/>
  <c r="H43" i="10"/>
  <c r="G44" i="10"/>
  <c r="H44" i="10"/>
  <c r="G45" i="10"/>
  <c r="H45" i="10"/>
  <c r="G46" i="10"/>
  <c r="H46" i="10"/>
  <c r="G47" i="10"/>
  <c r="H47" i="10"/>
  <c r="G48" i="10"/>
  <c r="H48" i="10"/>
  <c r="G49" i="10"/>
  <c r="H49" i="10"/>
  <c r="G50" i="10"/>
  <c r="H50" i="10"/>
  <c r="G51" i="10"/>
  <c r="H51" i="10"/>
  <c r="G52" i="10"/>
  <c r="H52" i="10"/>
  <c r="G53" i="10"/>
  <c r="H53" i="10"/>
  <c r="G54" i="10"/>
  <c r="H54" i="10"/>
  <c r="H2" i="10"/>
  <c r="G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2" i="10"/>
  <c r="J3" i="16"/>
  <c r="K3" i="16"/>
  <c r="J4" i="16"/>
  <c r="K4" i="16"/>
  <c r="J5" i="16"/>
  <c r="K5" i="16"/>
  <c r="J6" i="16"/>
  <c r="K6" i="16"/>
  <c r="J7" i="16"/>
  <c r="K7" i="16"/>
  <c r="J8" i="16"/>
  <c r="K8" i="16"/>
  <c r="J9" i="16"/>
  <c r="K9" i="16"/>
  <c r="J10" i="16"/>
  <c r="K10" i="16"/>
  <c r="J11" i="16"/>
  <c r="K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J24" i="16"/>
  <c r="K24" i="16"/>
  <c r="J25" i="16"/>
  <c r="K25" i="16"/>
  <c r="J26" i="16"/>
  <c r="K26" i="16"/>
  <c r="J27" i="16"/>
  <c r="K27" i="16"/>
  <c r="J28" i="16"/>
  <c r="K28" i="16"/>
  <c r="J29" i="16"/>
  <c r="K29" i="16"/>
  <c r="J30" i="16"/>
  <c r="K30" i="16"/>
  <c r="J31" i="16"/>
  <c r="K31" i="16"/>
  <c r="J32" i="16"/>
  <c r="K32" i="16"/>
  <c r="J33" i="16"/>
  <c r="K33" i="16"/>
  <c r="J34" i="16"/>
  <c r="K34" i="16"/>
  <c r="J35" i="16"/>
  <c r="K35" i="16"/>
  <c r="J36" i="16"/>
  <c r="K36" i="16"/>
  <c r="J37" i="16"/>
  <c r="K37" i="16"/>
  <c r="J38" i="16"/>
  <c r="K38" i="16"/>
  <c r="J39" i="16"/>
  <c r="K39" i="16"/>
  <c r="J40" i="16"/>
  <c r="K40" i="16"/>
  <c r="J41" i="16"/>
  <c r="K41" i="16"/>
  <c r="J42" i="16"/>
  <c r="K42" i="16"/>
  <c r="J43" i="16"/>
  <c r="K43" i="16"/>
  <c r="J44" i="16"/>
  <c r="K44" i="16"/>
  <c r="J45" i="16"/>
  <c r="K45" i="16"/>
  <c r="J46" i="16"/>
  <c r="K46" i="16"/>
  <c r="J47" i="16"/>
  <c r="K47" i="16"/>
  <c r="J48" i="16"/>
  <c r="K48" i="16"/>
  <c r="J49" i="16"/>
  <c r="K49" i="16"/>
  <c r="J50" i="16"/>
  <c r="K50" i="16"/>
  <c r="J51" i="16"/>
  <c r="K51" i="16"/>
  <c r="J52" i="16"/>
  <c r="K52" i="16"/>
  <c r="J53" i="16"/>
  <c r="K53" i="16"/>
  <c r="J54" i="16"/>
  <c r="K54" i="16"/>
  <c r="K2" i="16"/>
  <c r="J2" i="16"/>
  <c r="J3" i="4"/>
  <c r="K3" i="4"/>
  <c r="J4" i="4"/>
  <c r="K4" i="4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K2" i="4"/>
  <c r="J2" i="4"/>
  <c r="G3" i="24" l="1"/>
  <c r="H3" i="24"/>
  <c r="G4" i="24"/>
  <c r="H4" i="24"/>
  <c r="G5" i="24"/>
  <c r="H5" i="24"/>
  <c r="G6" i="24"/>
  <c r="H6" i="24"/>
  <c r="G7" i="24"/>
  <c r="H7" i="24"/>
  <c r="G8" i="24"/>
  <c r="H8" i="24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G26" i="24"/>
  <c r="H26" i="24"/>
  <c r="G27" i="24"/>
  <c r="H27" i="24"/>
  <c r="G28" i="24"/>
  <c r="H28" i="24"/>
  <c r="G29" i="24"/>
  <c r="H29" i="24"/>
  <c r="G30" i="24"/>
  <c r="H30" i="24"/>
  <c r="G31" i="24"/>
  <c r="H31" i="24"/>
  <c r="G32" i="24"/>
  <c r="H32" i="24"/>
  <c r="G33" i="24"/>
  <c r="H33" i="24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G42" i="24"/>
  <c r="H42" i="24"/>
  <c r="G43" i="24"/>
  <c r="H43" i="24"/>
  <c r="G44" i="24"/>
  <c r="H44" i="24"/>
  <c r="G45" i="24"/>
  <c r="H45" i="24"/>
  <c r="G46" i="24"/>
  <c r="H46" i="24"/>
  <c r="G47" i="24"/>
  <c r="H47" i="24"/>
  <c r="G48" i="24"/>
  <c r="H48" i="24"/>
  <c r="G49" i="24"/>
  <c r="H49" i="24"/>
  <c r="G50" i="24"/>
  <c r="H50" i="24"/>
  <c r="G51" i="24"/>
  <c r="H51" i="24"/>
  <c r="G52" i="24"/>
  <c r="H52" i="24"/>
  <c r="G53" i="24"/>
  <c r="H53" i="24"/>
  <c r="G54" i="24"/>
  <c r="H54" i="24"/>
  <c r="H2" i="24"/>
  <c r="G2" i="24"/>
  <c r="F3" i="24" l="1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2" i="24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2" i="24"/>
  <c r="B45" i="22" l="1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B3" i="22"/>
  <c r="B2" i="22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  <c r="B48" i="18"/>
  <c r="G47" i="18"/>
  <c r="B47" i="18"/>
  <c r="H47" i="18" s="1"/>
  <c r="B46" i="18"/>
  <c r="H45" i="18"/>
  <c r="B45" i="18"/>
  <c r="G45" i="18" s="1"/>
  <c r="H44" i="18"/>
  <c r="B44" i="18"/>
  <c r="G44" i="18" s="1"/>
  <c r="B43" i="18"/>
  <c r="H43" i="18" s="1"/>
  <c r="B42" i="18"/>
  <c r="H42" i="18" s="1"/>
  <c r="B41" i="18"/>
  <c r="B40" i="18"/>
  <c r="G39" i="18"/>
  <c r="B39" i="18"/>
  <c r="H39" i="18" s="1"/>
  <c r="H38" i="18"/>
  <c r="B38" i="18"/>
  <c r="G38" i="18" s="1"/>
  <c r="B37" i="18"/>
  <c r="B36" i="18"/>
  <c r="G36" i="18" s="1"/>
  <c r="B35" i="18"/>
  <c r="H35" i="18" s="1"/>
  <c r="H34" i="18"/>
  <c r="B34" i="18"/>
  <c r="G34" i="18" s="1"/>
  <c r="B33" i="18"/>
  <c r="H33" i="18" s="1"/>
  <c r="B32" i="18"/>
  <c r="G31" i="18"/>
  <c r="B31" i="18"/>
  <c r="H31" i="18" s="1"/>
  <c r="H30" i="18"/>
  <c r="B30" i="18"/>
  <c r="G30" i="18" s="1"/>
  <c r="B29" i="18"/>
  <c r="G29" i="18" s="1"/>
  <c r="B28" i="18"/>
  <c r="G28" i="18" s="1"/>
  <c r="B27" i="18"/>
  <c r="H27" i="18" s="1"/>
  <c r="B26" i="18"/>
  <c r="H25" i="18"/>
  <c r="G25" i="18"/>
  <c r="B25" i="18"/>
  <c r="B24" i="18"/>
  <c r="G23" i="18"/>
  <c r="B23" i="18"/>
  <c r="H23" i="18" s="1"/>
  <c r="B22" i="18"/>
  <c r="B21" i="18"/>
  <c r="G21" i="18" s="1"/>
  <c r="H20" i="18"/>
  <c r="B20" i="18"/>
  <c r="G20" i="18" s="1"/>
  <c r="B19" i="18"/>
  <c r="G19" i="18" s="1"/>
  <c r="B18" i="18"/>
  <c r="B17" i="18"/>
  <c r="G16" i="18"/>
  <c r="B16" i="18"/>
  <c r="H16" i="18" s="1"/>
  <c r="H15" i="18"/>
  <c r="G15" i="18"/>
  <c r="B15" i="18"/>
  <c r="B14" i="18"/>
  <c r="B13" i="18"/>
  <c r="G13" i="18" s="1"/>
  <c r="H12" i="18"/>
  <c r="G12" i="18"/>
  <c r="B12" i="18"/>
  <c r="H11" i="18"/>
  <c r="B11" i="18"/>
  <c r="G11" i="18" s="1"/>
  <c r="H10" i="18"/>
  <c r="G10" i="18"/>
  <c r="B10" i="18"/>
  <c r="B9" i="18"/>
  <c r="B8" i="18"/>
  <c r="H8" i="18" s="1"/>
  <c r="B7" i="18"/>
  <c r="B6" i="18"/>
  <c r="G6" i="18" s="1"/>
  <c r="B5" i="18"/>
  <c r="G5" i="18" s="1"/>
  <c r="H4" i="18"/>
  <c r="G4" i="18"/>
  <c r="B4" i="18"/>
  <c r="B3" i="18"/>
  <c r="B2" i="18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B2" i="20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I54" i="8"/>
  <c r="H54" i="8"/>
  <c r="G54" i="8"/>
  <c r="I53" i="8"/>
  <c r="H53" i="8"/>
  <c r="G53" i="8"/>
  <c r="I52" i="8"/>
  <c r="H52" i="8"/>
  <c r="G52" i="8"/>
  <c r="I51" i="8"/>
  <c r="H51" i="8"/>
  <c r="G51" i="8"/>
  <c r="I50" i="8"/>
  <c r="H50" i="8"/>
  <c r="G50" i="8"/>
  <c r="I49" i="8"/>
  <c r="H49" i="8"/>
  <c r="G49" i="8"/>
  <c r="I48" i="8"/>
  <c r="H48" i="8"/>
  <c r="G48" i="8"/>
  <c r="I47" i="8"/>
  <c r="H47" i="8"/>
  <c r="G47" i="8"/>
  <c r="I46" i="8"/>
  <c r="H46" i="8"/>
  <c r="G46" i="8"/>
  <c r="I45" i="8"/>
  <c r="H45" i="8"/>
  <c r="G45" i="8"/>
  <c r="I44" i="8"/>
  <c r="H44" i="8"/>
  <c r="G44" i="8"/>
  <c r="I43" i="8"/>
  <c r="H43" i="8"/>
  <c r="G43" i="8"/>
  <c r="I42" i="8"/>
  <c r="H42" i="8"/>
  <c r="G42" i="8"/>
  <c r="I41" i="8"/>
  <c r="H41" i="8"/>
  <c r="G41" i="8"/>
  <c r="I40" i="8"/>
  <c r="H40" i="8"/>
  <c r="G40" i="8"/>
  <c r="I39" i="8"/>
  <c r="H39" i="8"/>
  <c r="G39" i="8"/>
  <c r="I38" i="8"/>
  <c r="H38" i="8"/>
  <c r="G38" i="8"/>
  <c r="I37" i="8"/>
  <c r="H37" i="8"/>
  <c r="G37" i="8"/>
  <c r="I36" i="8"/>
  <c r="H36" i="8"/>
  <c r="G36" i="8"/>
  <c r="I35" i="8"/>
  <c r="H35" i="8"/>
  <c r="G35" i="8"/>
  <c r="I34" i="8"/>
  <c r="H34" i="8"/>
  <c r="G34" i="8"/>
  <c r="I33" i="8"/>
  <c r="H33" i="8"/>
  <c r="G33" i="8"/>
  <c r="I32" i="8"/>
  <c r="H32" i="8"/>
  <c r="G32" i="8"/>
  <c r="I31" i="8"/>
  <c r="H31" i="8"/>
  <c r="G31" i="8"/>
  <c r="I30" i="8"/>
  <c r="H30" i="8"/>
  <c r="G30" i="8"/>
  <c r="I29" i="8"/>
  <c r="H29" i="8"/>
  <c r="G29" i="8"/>
  <c r="I28" i="8"/>
  <c r="H28" i="8"/>
  <c r="G28" i="8"/>
  <c r="I27" i="8"/>
  <c r="H27" i="8"/>
  <c r="G27" i="8"/>
  <c r="I26" i="8"/>
  <c r="H26" i="8"/>
  <c r="G26" i="8"/>
  <c r="I25" i="8"/>
  <c r="H25" i="8"/>
  <c r="G25" i="8"/>
  <c r="I24" i="8"/>
  <c r="H24" i="8"/>
  <c r="G24" i="8"/>
  <c r="I23" i="8"/>
  <c r="H23" i="8"/>
  <c r="G23" i="8"/>
  <c r="I22" i="8"/>
  <c r="H22" i="8"/>
  <c r="G22" i="8"/>
  <c r="I21" i="8"/>
  <c r="H21" i="8"/>
  <c r="G21" i="8"/>
  <c r="I20" i="8"/>
  <c r="H20" i="8"/>
  <c r="G20" i="8"/>
  <c r="I19" i="8"/>
  <c r="H19" i="8"/>
  <c r="G19" i="8"/>
  <c r="I18" i="8"/>
  <c r="H18" i="8"/>
  <c r="G18" i="8"/>
  <c r="I17" i="8"/>
  <c r="H17" i="8"/>
  <c r="G17" i="8"/>
  <c r="I16" i="8"/>
  <c r="H16" i="8"/>
  <c r="G16" i="8"/>
  <c r="I15" i="8"/>
  <c r="H15" i="8"/>
  <c r="G15" i="8"/>
  <c r="I14" i="8"/>
  <c r="H14" i="8"/>
  <c r="G14" i="8"/>
  <c r="I13" i="8"/>
  <c r="H13" i="8"/>
  <c r="G13" i="8"/>
  <c r="I12" i="8"/>
  <c r="H12" i="8"/>
  <c r="G12" i="8"/>
  <c r="I11" i="8"/>
  <c r="H11" i="8"/>
  <c r="G11" i="8"/>
  <c r="I10" i="8"/>
  <c r="H10" i="8"/>
  <c r="G10" i="8"/>
  <c r="I9" i="8"/>
  <c r="H9" i="8"/>
  <c r="G9" i="8"/>
  <c r="I8" i="8"/>
  <c r="H8" i="8"/>
  <c r="G8" i="8"/>
  <c r="I7" i="8"/>
  <c r="H7" i="8"/>
  <c r="G7" i="8"/>
  <c r="I6" i="8"/>
  <c r="H6" i="8"/>
  <c r="G6" i="8"/>
  <c r="I5" i="8"/>
  <c r="H5" i="8"/>
  <c r="G5" i="8"/>
  <c r="I4" i="8"/>
  <c r="H4" i="8"/>
  <c r="G4" i="8"/>
  <c r="I3" i="8"/>
  <c r="H3" i="8"/>
  <c r="G3" i="8"/>
  <c r="I2" i="8"/>
  <c r="H2" i="8"/>
  <c r="G2" i="8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I54" i="16"/>
  <c r="H54" i="16"/>
  <c r="F54" i="16"/>
  <c r="B54" i="16"/>
  <c r="I53" i="16"/>
  <c r="H53" i="16"/>
  <c r="F53" i="16"/>
  <c r="B53" i="16"/>
  <c r="I52" i="16"/>
  <c r="H52" i="16"/>
  <c r="F52" i="16"/>
  <c r="B52" i="16"/>
  <c r="I51" i="16"/>
  <c r="H51" i="16"/>
  <c r="F51" i="16"/>
  <c r="B51" i="16"/>
  <c r="I50" i="16"/>
  <c r="H50" i="16"/>
  <c r="F50" i="16"/>
  <c r="B50" i="16"/>
  <c r="I49" i="16"/>
  <c r="H49" i="16"/>
  <c r="B49" i="16"/>
  <c r="I48" i="16"/>
  <c r="H48" i="16"/>
  <c r="F48" i="16"/>
  <c r="B48" i="16"/>
  <c r="I47" i="16"/>
  <c r="H47" i="16"/>
  <c r="B47" i="16"/>
  <c r="I46" i="16"/>
  <c r="H46" i="16"/>
  <c r="F46" i="16"/>
  <c r="B46" i="16"/>
  <c r="I45" i="16"/>
  <c r="H45" i="16"/>
  <c r="B45" i="16"/>
  <c r="I44" i="16"/>
  <c r="H44" i="16"/>
  <c r="F44" i="16"/>
  <c r="B44" i="16"/>
  <c r="I43" i="16"/>
  <c r="H43" i="16"/>
  <c r="B43" i="16"/>
  <c r="I42" i="16"/>
  <c r="H42" i="16"/>
  <c r="F42" i="16"/>
  <c r="B42" i="16"/>
  <c r="I41" i="16"/>
  <c r="H41" i="16"/>
  <c r="F41" i="16"/>
  <c r="B41" i="16"/>
  <c r="I40" i="16"/>
  <c r="H40" i="16"/>
  <c r="B40" i="16"/>
  <c r="I39" i="16"/>
  <c r="H39" i="16"/>
  <c r="F39" i="16"/>
  <c r="B39" i="16"/>
  <c r="I38" i="16"/>
  <c r="H38" i="16"/>
  <c r="B38" i="16"/>
  <c r="I37" i="16"/>
  <c r="H37" i="16"/>
  <c r="B37" i="16"/>
  <c r="I36" i="16"/>
  <c r="H36" i="16"/>
  <c r="B36" i="16"/>
  <c r="I35" i="16"/>
  <c r="H35" i="16"/>
  <c r="F35" i="16"/>
  <c r="B35" i="16"/>
  <c r="I34" i="16"/>
  <c r="H34" i="16"/>
  <c r="F34" i="16"/>
  <c r="B34" i="16"/>
  <c r="I33" i="16"/>
  <c r="H33" i="16"/>
  <c r="B33" i="16"/>
  <c r="I32" i="16"/>
  <c r="H32" i="16"/>
  <c r="F32" i="16"/>
  <c r="B32" i="16"/>
  <c r="I31" i="16"/>
  <c r="H31" i="16"/>
  <c r="B31" i="16"/>
  <c r="I30" i="16"/>
  <c r="H30" i="16"/>
  <c r="F30" i="16"/>
  <c r="B30" i="16"/>
  <c r="I29" i="16"/>
  <c r="H29" i="16"/>
  <c r="F29" i="16"/>
  <c r="B29" i="16"/>
  <c r="I28" i="16"/>
  <c r="H28" i="16"/>
  <c r="B28" i="16"/>
  <c r="I27" i="16"/>
  <c r="H27" i="16"/>
  <c r="F27" i="16"/>
  <c r="B27" i="16"/>
  <c r="I26" i="16"/>
  <c r="H26" i="16"/>
  <c r="F26" i="16"/>
  <c r="B26" i="16"/>
  <c r="I25" i="16"/>
  <c r="H25" i="16"/>
  <c r="F25" i="16"/>
  <c r="B25" i="16"/>
  <c r="I24" i="16"/>
  <c r="H24" i="16"/>
  <c r="F24" i="16"/>
  <c r="B24" i="16"/>
  <c r="I23" i="16"/>
  <c r="H23" i="16"/>
  <c r="F23" i="16"/>
  <c r="B23" i="16"/>
  <c r="I22" i="16"/>
  <c r="H22" i="16"/>
  <c r="B22" i="16"/>
  <c r="I21" i="16"/>
  <c r="H21" i="16"/>
  <c r="B21" i="16"/>
  <c r="I20" i="16"/>
  <c r="H20" i="16"/>
  <c r="F20" i="16"/>
  <c r="B20" i="16"/>
  <c r="I19" i="16"/>
  <c r="H19" i="16"/>
  <c r="F19" i="16"/>
  <c r="B19" i="16"/>
  <c r="I18" i="16"/>
  <c r="H18" i="16"/>
  <c r="F18" i="16"/>
  <c r="B18" i="16"/>
  <c r="I17" i="16"/>
  <c r="H17" i="16"/>
  <c r="F17" i="16"/>
  <c r="B17" i="16"/>
  <c r="I16" i="16"/>
  <c r="H16" i="16"/>
  <c r="F16" i="16"/>
  <c r="B16" i="16"/>
  <c r="I15" i="16"/>
  <c r="H15" i="16"/>
  <c r="F15" i="16"/>
  <c r="B15" i="16"/>
  <c r="I14" i="16"/>
  <c r="H14" i="16"/>
  <c r="F14" i="16"/>
  <c r="B14" i="16"/>
  <c r="I13" i="16"/>
  <c r="H13" i="16"/>
  <c r="F13" i="16"/>
  <c r="B13" i="16"/>
  <c r="I12" i="16"/>
  <c r="H12" i="16"/>
  <c r="B12" i="16"/>
  <c r="I11" i="16"/>
  <c r="H11" i="16"/>
  <c r="F11" i="16"/>
  <c r="B11" i="16"/>
  <c r="I10" i="16"/>
  <c r="H10" i="16"/>
  <c r="F10" i="16"/>
  <c r="B10" i="16"/>
  <c r="I9" i="16"/>
  <c r="H9" i="16"/>
  <c r="B9" i="16"/>
  <c r="I8" i="16"/>
  <c r="H8" i="16"/>
  <c r="F8" i="16"/>
  <c r="B8" i="16"/>
  <c r="I7" i="16"/>
  <c r="H7" i="16"/>
  <c r="F7" i="16"/>
  <c r="B7" i="16"/>
  <c r="I6" i="16"/>
  <c r="H6" i="16"/>
  <c r="F6" i="16"/>
  <c r="B6" i="16"/>
  <c r="I5" i="16"/>
  <c r="H5" i="16"/>
  <c r="F5" i="16"/>
  <c r="B5" i="16"/>
  <c r="I4" i="16"/>
  <c r="H4" i="16"/>
  <c r="F4" i="16"/>
  <c r="B4" i="16"/>
  <c r="I3" i="16"/>
  <c r="H3" i="16"/>
  <c r="F3" i="16"/>
  <c r="B3" i="16"/>
  <c r="I2" i="16"/>
  <c r="H2" i="16"/>
  <c r="F2" i="16"/>
  <c r="B2" i="16"/>
  <c r="I54" i="4"/>
  <c r="H54" i="4"/>
  <c r="G54" i="4"/>
  <c r="B54" i="4"/>
  <c r="I53" i="4"/>
  <c r="H53" i="4"/>
  <c r="G53" i="4"/>
  <c r="B53" i="4"/>
  <c r="I52" i="4"/>
  <c r="H52" i="4"/>
  <c r="G52" i="4"/>
  <c r="B52" i="4"/>
  <c r="I51" i="4"/>
  <c r="H51" i="4"/>
  <c r="G51" i="4"/>
  <c r="B51" i="4"/>
  <c r="I50" i="4"/>
  <c r="H50" i="4"/>
  <c r="G50" i="4"/>
  <c r="B50" i="4"/>
  <c r="I49" i="4"/>
  <c r="H49" i="4"/>
  <c r="G49" i="4"/>
  <c r="B49" i="4"/>
  <c r="I48" i="4"/>
  <c r="H48" i="4"/>
  <c r="G48" i="4"/>
  <c r="B48" i="4"/>
  <c r="I47" i="4"/>
  <c r="H47" i="4"/>
  <c r="G47" i="4"/>
  <c r="B47" i="4"/>
  <c r="I46" i="4"/>
  <c r="H46" i="4"/>
  <c r="G46" i="4"/>
  <c r="B46" i="4"/>
  <c r="I45" i="4"/>
  <c r="H45" i="4"/>
  <c r="G45" i="4"/>
  <c r="B45" i="4"/>
  <c r="I44" i="4"/>
  <c r="H44" i="4"/>
  <c r="G44" i="4"/>
  <c r="B44" i="4"/>
  <c r="I43" i="4"/>
  <c r="H43" i="4"/>
  <c r="G43" i="4"/>
  <c r="B43" i="4"/>
  <c r="I42" i="4"/>
  <c r="H42" i="4"/>
  <c r="G42" i="4"/>
  <c r="B42" i="4"/>
  <c r="I41" i="4"/>
  <c r="H41" i="4"/>
  <c r="G41" i="4"/>
  <c r="B41" i="4"/>
  <c r="I40" i="4"/>
  <c r="H40" i="4"/>
  <c r="G40" i="4"/>
  <c r="B40" i="4"/>
  <c r="I39" i="4"/>
  <c r="H39" i="4"/>
  <c r="G39" i="4"/>
  <c r="B39" i="4"/>
  <c r="I38" i="4"/>
  <c r="H38" i="4"/>
  <c r="G38" i="4"/>
  <c r="B38" i="4"/>
  <c r="I37" i="4"/>
  <c r="H37" i="4"/>
  <c r="G37" i="4"/>
  <c r="B37" i="4"/>
  <c r="I36" i="4"/>
  <c r="H36" i="4"/>
  <c r="G36" i="4"/>
  <c r="B36" i="4"/>
  <c r="I35" i="4"/>
  <c r="H35" i="4"/>
  <c r="G35" i="4"/>
  <c r="B35" i="4"/>
  <c r="I34" i="4"/>
  <c r="H34" i="4"/>
  <c r="G34" i="4"/>
  <c r="B34" i="4"/>
  <c r="I33" i="4"/>
  <c r="H33" i="4"/>
  <c r="G33" i="4"/>
  <c r="B33" i="4"/>
  <c r="I32" i="4"/>
  <c r="H32" i="4"/>
  <c r="G32" i="4"/>
  <c r="B32" i="4"/>
  <c r="I31" i="4"/>
  <c r="H31" i="4"/>
  <c r="G31" i="4"/>
  <c r="B31" i="4"/>
  <c r="I30" i="4"/>
  <c r="H30" i="4"/>
  <c r="G30" i="4"/>
  <c r="B30" i="4"/>
  <c r="I29" i="4"/>
  <c r="H29" i="4"/>
  <c r="G29" i="4"/>
  <c r="B29" i="4"/>
  <c r="I28" i="4"/>
  <c r="H28" i="4"/>
  <c r="G28" i="4"/>
  <c r="B28" i="4"/>
  <c r="I27" i="4"/>
  <c r="H27" i="4"/>
  <c r="G27" i="4"/>
  <c r="B27" i="4"/>
  <c r="I26" i="4"/>
  <c r="H26" i="4"/>
  <c r="G26" i="4"/>
  <c r="B26" i="4"/>
  <c r="I25" i="4"/>
  <c r="H25" i="4"/>
  <c r="G25" i="4"/>
  <c r="B25" i="4"/>
  <c r="I24" i="4"/>
  <c r="H24" i="4"/>
  <c r="G24" i="4"/>
  <c r="B24" i="4"/>
  <c r="I23" i="4"/>
  <c r="H23" i="4"/>
  <c r="G23" i="4"/>
  <c r="B23" i="4"/>
  <c r="I22" i="4"/>
  <c r="H22" i="4"/>
  <c r="G22" i="4"/>
  <c r="B22" i="4"/>
  <c r="I21" i="4"/>
  <c r="H21" i="4"/>
  <c r="G21" i="4"/>
  <c r="B21" i="4"/>
  <c r="I20" i="4"/>
  <c r="H20" i="4"/>
  <c r="G20" i="4"/>
  <c r="B20" i="4"/>
  <c r="I19" i="4"/>
  <c r="H19" i="4"/>
  <c r="G19" i="4"/>
  <c r="B19" i="4"/>
  <c r="I18" i="4"/>
  <c r="H18" i="4"/>
  <c r="G18" i="4"/>
  <c r="B18" i="4"/>
  <c r="I17" i="4"/>
  <c r="H17" i="4"/>
  <c r="G17" i="4"/>
  <c r="B17" i="4"/>
  <c r="I16" i="4"/>
  <c r="H16" i="4"/>
  <c r="G16" i="4"/>
  <c r="B16" i="4"/>
  <c r="I15" i="4"/>
  <c r="H15" i="4"/>
  <c r="G15" i="4"/>
  <c r="B15" i="4"/>
  <c r="I14" i="4"/>
  <c r="H14" i="4"/>
  <c r="G14" i="4"/>
  <c r="B14" i="4"/>
  <c r="I13" i="4"/>
  <c r="H13" i="4"/>
  <c r="G13" i="4"/>
  <c r="B13" i="4"/>
  <c r="I12" i="4"/>
  <c r="H12" i="4"/>
  <c r="G12" i="4"/>
  <c r="B12" i="4"/>
  <c r="I11" i="4"/>
  <c r="H11" i="4"/>
  <c r="G11" i="4"/>
  <c r="B11" i="4"/>
  <c r="I10" i="4"/>
  <c r="H10" i="4"/>
  <c r="G10" i="4"/>
  <c r="B10" i="4"/>
  <c r="I9" i="4"/>
  <c r="H9" i="4"/>
  <c r="G9" i="4"/>
  <c r="B9" i="4"/>
  <c r="I8" i="4"/>
  <c r="H8" i="4"/>
  <c r="G8" i="4"/>
  <c r="B8" i="4"/>
  <c r="I7" i="4"/>
  <c r="H7" i="4"/>
  <c r="G7" i="4"/>
  <c r="B7" i="4"/>
  <c r="I6" i="4"/>
  <c r="H6" i="4"/>
  <c r="G6" i="4"/>
  <c r="B6" i="4"/>
  <c r="I5" i="4"/>
  <c r="H5" i="4"/>
  <c r="G5" i="4"/>
  <c r="B5" i="4"/>
  <c r="I4" i="4"/>
  <c r="H4" i="4"/>
  <c r="G4" i="4"/>
  <c r="B4" i="4"/>
  <c r="I3" i="4"/>
  <c r="H3" i="4"/>
  <c r="G3" i="4"/>
  <c r="B3" i="4"/>
  <c r="I2" i="4"/>
  <c r="H2" i="4"/>
  <c r="G2" i="4"/>
  <c r="B2" i="4"/>
  <c r="I54" i="3"/>
  <c r="H54" i="3"/>
  <c r="G54" i="3"/>
  <c r="B54" i="3"/>
  <c r="K54" i="3" s="1"/>
  <c r="I53" i="3"/>
  <c r="H53" i="3"/>
  <c r="G53" i="3"/>
  <c r="B53" i="3"/>
  <c r="K53" i="3" s="1"/>
  <c r="I52" i="3"/>
  <c r="H52" i="3"/>
  <c r="G52" i="3"/>
  <c r="B52" i="3"/>
  <c r="K52" i="3" s="1"/>
  <c r="I51" i="3"/>
  <c r="H51" i="3"/>
  <c r="G51" i="3"/>
  <c r="B51" i="3"/>
  <c r="K51" i="3" s="1"/>
  <c r="I50" i="3"/>
  <c r="H50" i="3"/>
  <c r="G50" i="3"/>
  <c r="B50" i="3"/>
  <c r="K50" i="3" s="1"/>
  <c r="I49" i="3"/>
  <c r="H49" i="3"/>
  <c r="G49" i="3"/>
  <c r="B49" i="3"/>
  <c r="K49" i="3" s="1"/>
  <c r="I48" i="3"/>
  <c r="H48" i="3"/>
  <c r="G48" i="3"/>
  <c r="B48" i="3"/>
  <c r="K48" i="3" s="1"/>
  <c r="I47" i="3"/>
  <c r="H47" i="3"/>
  <c r="G47" i="3"/>
  <c r="B47" i="3"/>
  <c r="K47" i="3" s="1"/>
  <c r="I46" i="3"/>
  <c r="H46" i="3"/>
  <c r="G46" i="3"/>
  <c r="B46" i="3"/>
  <c r="K46" i="3" s="1"/>
  <c r="I45" i="3"/>
  <c r="H45" i="3"/>
  <c r="G45" i="3"/>
  <c r="B45" i="3"/>
  <c r="K45" i="3" s="1"/>
  <c r="I44" i="3"/>
  <c r="H44" i="3"/>
  <c r="G44" i="3"/>
  <c r="B44" i="3"/>
  <c r="K44" i="3" s="1"/>
  <c r="I43" i="3"/>
  <c r="H43" i="3"/>
  <c r="G43" i="3"/>
  <c r="B43" i="3"/>
  <c r="K43" i="3" s="1"/>
  <c r="I42" i="3"/>
  <c r="H42" i="3"/>
  <c r="G42" i="3"/>
  <c r="B42" i="3"/>
  <c r="K42" i="3" s="1"/>
  <c r="I41" i="3"/>
  <c r="H41" i="3"/>
  <c r="G41" i="3"/>
  <c r="B41" i="3"/>
  <c r="K41" i="3" s="1"/>
  <c r="I40" i="3"/>
  <c r="H40" i="3"/>
  <c r="G40" i="3"/>
  <c r="B40" i="3"/>
  <c r="K40" i="3" s="1"/>
  <c r="I39" i="3"/>
  <c r="H39" i="3"/>
  <c r="G39" i="3"/>
  <c r="B39" i="3"/>
  <c r="K39" i="3" s="1"/>
  <c r="I38" i="3"/>
  <c r="H38" i="3"/>
  <c r="G38" i="3"/>
  <c r="B38" i="3"/>
  <c r="K38" i="3" s="1"/>
  <c r="I37" i="3"/>
  <c r="H37" i="3"/>
  <c r="G37" i="3"/>
  <c r="B37" i="3"/>
  <c r="K37" i="3" s="1"/>
  <c r="J36" i="3"/>
  <c r="I36" i="3"/>
  <c r="H36" i="3"/>
  <c r="G36" i="3"/>
  <c r="B36" i="3"/>
  <c r="K36" i="3" s="1"/>
  <c r="I35" i="3"/>
  <c r="H35" i="3"/>
  <c r="G35" i="3"/>
  <c r="B35" i="3"/>
  <c r="K35" i="3" s="1"/>
  <c r="J34" i="3"/>
  <c r="I34" i="3"/>
  <c r="H34" i="3"/>
  <c r="G34" i="3"/>
  <c r="B34" i="3"/>
  <c r="K34" i="3" s="1"/>
  <c r="I33" i="3"/>
  <c r="H33" i="3"/>
  <c r="G33" i="3"/>
  <c r="B33" i="3"/>
  <c r="K33" i="3" s="1"/>
  <c r="I32" i="3"/>
  <c r="H32" i="3"/>
  <c r="G32" i="3"/>
  <c r="B32" i="3"/>
  <c r="K32" i="3" s="1"/>
  <c r="I31" i="3"/>
  <c r="H31" i="3"/>
  <c r="G31" i="3"/>
  <c r="B31" i="3"/>
  <c r="K31" i="3" s="1"/>
  <c r="I30" i="3"/>
  <c r="H30" i="3"/>
  <c r="G30" i="3"/>
  <c r="B30" i="3"/>
  <c r="K30" i="3" s="1"/>
  <c r="J29" i="3"/>
  <c r="I29" i="3"/>
  <c r="H29" i="3"/>
  <c r="G29" i="3"/>
  <c r="B29" i="3"/>
  <c r="K29" i="3" s="1"/>
  <c r="I28" i="3"/>
  <c r="H28" i="3"/>
  <c r="G28" i="3"/>
  <c r="B28" i="3"/>
  <c r="K28" i="3" s="1"/>
  <c r="I27" i="3"/>
  <c r="H27" i="3"/>
  <c r="G27" i="3"/>
  <c r="B27" i="3"/>
  <c r="K27" i="3" s="1"/>
  <c r="I26" i="3"/>
  <c r="H26" i="3"/>
  <c r="G26" i="3"/>
  <c r="B26" i="3"/>
  <c r="K26" i="3" s="1"/>
  <c r="I25" i="3"/>
  <c r="H25" i="3"/>
  <c r="G25" i="3"/>
  <c r="B25" i="3"/>
  <c r="K25" i="3" s="1"/>
  <c r="I24" i="3"/>
  <c r="H24" i="3"/>
  <c r="G24" i="3"/>
  <c r="B24" i="3"/>
  <c r="K24" i="3" s="1"/>
  <c r="J23" i="3"/>
  <c r="I23" i="3"/>
  <c r="H23" i="3"/>
  <c r="G23" i="3"/>
  <c r="B23" i="3"/>
  <c r="K23" i="3" s="1"/>
  <c r="I22" i="3"/>
  <c r="H22" i="3"/>
  <c r="G22" i="3"/>
  <c r="B22" i="3"/>
  <c r="K22" i="3" s="1"/>
  <c r="I21" i="3"/>
  <c r="H21" i="3"/>
  <c r="G21" i="3"/>
  <c r="B21" i="3"/>
  <c r="K21" i="3" s="1"/>
  <c r="I20" i="3"/>
  <c r="H20" i="3"/>
  <c r="G20" i="3"/>
  <c r="B20" i="3"/>
  <c r="K20" i="3" s="1"/>
  <c r="I19" i="3"/>
  <c r="H19" i="3"/>
  <c r="G19" i="3"/>
  <c r="B19" i="3"/>
  <c r="K19" i="3" s="1"/>
  <c r="I18" i="3"/>
  <c r="H18" i="3"/>
  <c r="G18" i="3"/>
  <c r="B18" i="3"/>
  <c r="K18" i="3" s="1"/>
  <c r="J17" i="3"/>
  <c r="I17" i="3"/>
  <c r="H17" i="3"/>
  <c r="G17" i="3"/>
  <c r="B17" i="3"/>
  <c r="K17" i="3" s="1"/>
  <c r="I16" i="3"/>
  <c r="H16" i="3"/>
  <c r="G16" i="3"/>
  <c r="B16" i="3"/>
  <c r="K16" i="3" s="1"/>
  <c r="I15" i="3"/>
  <c r="H15" i="3"/>
  <c r="G15" i="3"/>
  <c r="B15" i="3"/>
  <c r="K15" i="3" s="1"/>
  <c r="I14" i="3"/>
  <c r="H14" i="3"/>
  <c r="G14" i="3"/>
  <c r="B14" i="3"/>
  <c r="K14" i="3" s="1"/>
  <c r="I13" i="3"/>
  <c r="H13" i="3"/>
  <c r="G13" i="3"/>
  <c r="B13" i="3"/>
  <c r="K13" i="3" s="1"/>
  <c r="I12" i="3"/>
  <c r="H12" i="3"/>
  <c r="G12" i="3"/>
  <c r="B12" i="3"/>
  <c r="K12" i="3" s="1"/>
  <c r="I11" i="3"/>
  <c r="H11" i="3"/>
  <c r="G11" i="3"/>
  <c r="B11" i="3"/>
  <c r="K11" i="3" s="1"/>
  <c r="I10" i="3"/>
  <c r="H10" i="3"/>
  <c r="G10" i="3"/>
  <c r="B10" i="3"/>
  <c r="K10" i="3" s="1"/>
  <c r="I9" i="3"/>
  <c r="H9" i="3"/>
  <c r="G9" i="3"/>
  <c r="B9" i="3"/>
  <c r="K9" i="3" s="1"/>
  <c r="I8" i="3"/>
  <c r="H8" i="3"/>
  <c r="G8" i="3"/>
  <c r="B8" i="3"/>
  <c r="K8" i="3" s="1"/>
  <c r="I7" i="3"/>
  <c r="H7" i="3"/>
  <c r="G7" i="3"/>
  <c r="B7" i="3"/>
  <c r="K7" i="3" s="1"/>
  <c r="I6" i="3"/>
  <c r="H6" i="3"/>
  <c r="G6" i="3"/>
  <c r="B6" i="3"/>
  <c r="K6" i="3" s="1"/>
  <c r="I5" i="3"/>
  <c r="H5" i="3"/>
  <c r="G5" i="3"/>
  <c r="B5" i="3"/>
  <c r="K5" i="3" s="1"/>
  <c r="I4" i="3"/>
  <c r="H4" i="3"/>
  <c r="G4" i="3"/>
  <c r="B4" i="3"/>
  <c r="K4" i="3" s="1"/>
  <c r="I3" i="3"/>
  <c r="H3" i="3"/>
  <c r="G3" i="3"/>
  <c r="B3" i="3"/>
  <c r="K3" i="3" s="1"/>
  <c r="I2" i="3"/>
  <c r="H2" i="3"/>
  <c r="G2" i="3"/>
  <c r="B2" i="3"/>
  <c r="K2" i="3" s="1"/>
  <c r="G65" i="23"/>
  <c r="H65" i="23" s="1"/>
  <c r="B64" i="23"/>
  <c r="B63" i="23"/>
  <c r="B62" i="23"/>
  <c r="G61" i="23"/>
  <c r="I61" i="23" s="1"/>
  <c r="F61" i="23"/>
  <c r="G60" i="23"/>
  <c r="H60" i="23" s="1"/>
  <c r="F60" i="23"/>
  <c r="G59" i="23"/>
  <c r="I59" i="23" s="1"/>
  <c r="F59" i="23"/>
  <c r="G58" i="23"/>
  <c r="H58" i="23" s="1"/>
  <c r="F58" i="23"/>
  <c r="I57" i="23"/>
  <c r="H57" i="23"/>
  <c r="G57" i="23"/>
  <c r="F57" i="23"/>
  <c r="G56" i="23"/>
  <c r="H56" i="23" s="1"/>
  <c r="F56" i="23"/>
  <c r="I55" i="23"/>
  <c r="G55" i="23"/>
  <c r="H55" i="23" s="1"/>
  <c r="F55" i="23"/>
  <c r="G54" i="23"/>
  <c r="H54" i="23" s="1"/>
  <c r="F54" i="23"/>
  <c r="I53" i="23"/>
  <c r="H53" i="23"/>
  <c r="G53" i="23"/>
  <c r="F53" i="23"/>
  <c r="G52" i="23"/>
  <c r="H52" i="23" s="1"/>
  <c r="F52" i="23"/>
  <c r="G51" i="23"/>
  <c r="H51" i="23" s="1"/>
  <c r="F51" i="23"/>
  <c r="I50" i="23"/>
  <c r="G50" i="23"/>
  <c r="H50" i="23" s="1"/>
  <c r="F50" i="23"/>
  <c r="G49" i="23"/>
  <c r="I49" i="23" s="1"/>
  <c r="F49" i="23"/>
  <c r="G48" i="23"/>
  <c r="H48" i="23" s="1"/>
  <c r="F48" i="23"/>
  <c r="G47" i="23"/>
  <c r="I47" i="23" s="1"/>
  <c r="F47" i="23"/>
  <c r="I46" i="23"/>
  <c r="G46" i="23"/>
  <c r="H46" i="23" s="1"/>
  <c r="F46" i="23"/>
  <c r="G45" i="23"/>
  <c r="H45" i="23" s="1"/>
  <c r="F45" i="23"/>
  <c r="H44" i="23"/>
  <c r="G44" i="23"/>
  <c r="I43" i="23"/>
  <c r="H43" i="23"/>
  <c r="G43" i="23"/>
  <c r="F43" i="23"/>
  <c r="G42" i="23"/>
  <c r="H42" i="23" s="1"/>
  <c r="G41" i="23"/>
  <c r="H41" i="23" s="1"/>
  <c r="F41" i="23"/>
  <c r="G40" i="23"/>
  <c r="I40" i="23" s="1"/>
  <c r="F40" i="23"/>
  <c r="G39" i="23"/>
  <c r="H39" i="23" s="1"/>
  <c r="F39" i="23"/>
  <c r="I38" i="23"/>
  <c r="H38" i="23"/>
  <c r="G38" i="23"/>
  <c r="F38" i="23"/>
  <c r="G37" i="23"/>
  <c r="H37" i="23" s="1"/>
  <c r="F37" i="23"/>
  <c r="I36" i="23"/>
  <c r="G36" i="23"/>
  <c r="H36" i="23" s="1"/>
  <c r="F36" i="23"/>
  <c r="G35" i="23"/>
  <c r="H35" i="23" s="1"/>
  <c r="F35" i="23"/>
  <c r="I34" i="23"/>
  <c r="H34" i="23"/>
  <c r="G34" i="23"/>
  <c r="F34" i="23"/>
  <c r="G33" i="23"/>
  <c r="H33" i="23" s="1"/>
  <c r="F33" i="23"/>
  <c r="G32" i="23"/>
  <c r="H32" i="23" s="1"/>
  <c r="F32" i="23"/>
  <c r="I31" i="23"/>
  <c r="G31" i="23"/>
  <c r="H31" i="23" s="1"/>
  <c r="F31" i="23"/>
  <c r="G30" i="23"/>
  <c r="I30" i="23" s="1"/>
  <c r="F30" i="23"/>
  <c r="G29" i="23"/>
  <c r="H29" i="23" s="1"/>
  <c r="F29" i="23"/>
  <c r="G28" i="23"/>
  <c r="I28" i="23" s="1"/>
  <c r="F28" i="23"/>
  <c r="I27" i="23"/>
  <c r="G27" i="23"/>
  <c r="H27" i="23" s="1"/>
  <c r="F27" i="23"/>
  <c r="G26" i="23"/>
  <c r="H26" i="23" s="1"/>
  <c r="F26" i="23"/>
  <c r="G25" i="23"/>
  <c r="H25" i="23" s="1"/>
  <c r="F25" i="23"/>
  <c r="G24" i="23"/>
  <c r="I24" i="23" s="1"/>
  <c r="F24" i="23"/>
  <c r="G23" i="23"/>
  <c r="H23" i="23" s="1"/>
  <c r="F23" i="23"/>
  <c r="I22" i="23"/>
  <c r="H22" i="23"/>
  <c r="G22" i="23"/>
  <c r="F22" i="23"/>
  <c r="G21" i="23"/>
  <c r="H21" i="23" s="1"/>
  <c r="F21" i="23"/>
  <c r="I20" i="23"/>
  <c r="G20" i="23"/>
  <c r="H20" i="23" s="1"/>
  <c r="F20" i="23"/>
  <c r="G19" i="23"/>
  <c r="H19" i="23" s="1"/>
  <c r="F19" i="23"/>
  <c r="G18" i="23"/>
  <c r="H18" i="23" s="1"/>
  <c r="I17" i="23"/>
  <c r="H17" i="23"/>
  <c r="G17" i="23"/>
  <c r="F17" i="23"/>
  <c r="G16" i="23"/>
  <c r="H16" i="23" s="1"/>
  <c r="F16" i="23"/>
  <c r="I15" i="23"/>
  <c r="H15" i="23"/>
  <c r="G15" i="23"/>
  <c r="F15" i="23"/>
  <c r="G14" i="23"/>
  <c r="H14" i="23" s="1"/>
  <c r="I13" i="23"/>
  <c r="H13" i="23"/>
  <c r="G13" i="23"/>
  <c r="F13" i="23"/>
  <c r="G12" i="23"/>
  <c r="H12" i="23" s="1"/>
  <c r="F12" i="23"/>
  <c r="G11" i="23"/>
  <c r="I11" i="23" s="1"/>
  <c r="F11" i="23"/>
  <c r="I10" i="23"/>
  <c r="G10" i="23"/>
  <c r="H10" i="23" s="1"/>
  <c r="F10" i="23"/>
  <c r="G9" i="23"/>
  <c r="I9" i="23" s="1"/>
  <c r="F9" i="23"/>
  <c r="G8" i="23"/>
  <c r="H8" i="23" s="1"/>
  <c r="F8" i="23"/>
  <c r="G7" i="23"/>
  <c r="I7" i="23" s="1"/>
  <c r="F7" i="23"/>
  <c r="I6" i="23"/>
  <c r="G6" i="23"/>
  <c r="H6" i="23" s="1"/>
  <c r="F6" i="23"/>
  <c r="G5" i="23"/>
  <c r="H5" i="23" s="1"/>
  <c r="F5" i="23"/>
  <c r="B4" i="23"/>
  <c r="B3" i="23"/>
  <c r="B2" i="23"/>
  <c r="AP59" i="2"/>
  <c r="AO59" i="2"/>
  <c r="AN59" i="2"/>
  <c r="AK59" i="2"/>
  <c r="AL59" i="2" s="1"/>
  <c r="AG59" i="2"/>
  <c r="AF59" i="2"/>
  <c r="W59" i="2"/>
  <c r="U59" i="2"/>
  <c r="P59" i="2"/>
  <c r="O59" i="2"/>
  <c r="B59" i="2"/>
  <c r="AP58" i="2"/>
  <c r="AO58" i="2"/>
  <c r="AN58" i="2"/>
  <c r="AK58" i="2"/>
  <c r="AL58" i="2" s="1"/>
  <c r="AG58" i="2"/>
  <c r="AF58" i="2"/>
  <c r="Y58" i="2"/>
  <c r="W58" i="2"/>
  <c r="U58" i="2"/>
  <c r="P58" i="2"/>
  <c r="O58" i="2"/>
  <c r="B58" i="2"/>
  <c r="AP57" i="2"/>
  <c r="AO57" i="2"/>
  <c r="AN57" i="2"/>
  <c r="AK57" i="2"/>
  <c r="AL57" i="2" s="1"/>
  <c r="AG57" i="2"/>
  <c r="AF57" i="2"/>
  <c r="Y57" i="2"/>
  <c r="W57" i="2"/>
  <c r="U57" i="2"/>
  <c r="P57" i="2"/>
  <c r="O57" i="2"/>
  <c r="B57" i="2"/>
  <c r="AP56" i="2"/>
  <c r="AO56" i="2"/>
  <c r="AN56" i="2"/>
  <c r="AK56" i="2"/>
  <c r="AL56" i="2" s="1"/>
  <c r="AG56" i="2"/>
  <c r="AF56" i="2"/>
  <c r="Y56" i="2"/>
  <c r="W56" i="2"/>
  <c r="U56" i="2"/>
  <c r="P56" i="2"/>
  <c r="O56" i="2"/>
  <c r="B56" i="2"/>
  <c r="AP55" i="2"/>
  <c r="AO55" i="2"/>
  <c r="AN55" i="2"/>
  <c r="AL55" i="2"/>
  <c r="AK55" i="2"/>
  <c r="AG55" i="2"/>
  <c r="AF55" i="2"/>
  <c r="Y55" i="2"/>
  <c r="W55" i="2"/>
  <c r="U55" i="2"/>
  <c r="P55" i="2"/>
  <c r="O55" i="2"/>
  <c r="B55" i="2"/>
  <c r="AP54" i="2"/>
  <c r="AO54" i="2"/>
  <c r="AN54" i="2"/>
  <c r="AK54" i="2"/>
  <c r="AL54" i="2" s="1"/>
  <c r="AG54" i="2"/>
  <c r="AF54" i="2"/>
  <c r="Y54" i="2"/>
  <c r="W54" i="2"/>
  <c r="U54" i="2"/>
  <c r="P54" i="2"/>
  <c r="O54" i="2"/>
  <c r="B54" i="2"/>
  <c r="AP53" i="2"/>
  <c r="AO53" i="2"/>
  <c r="AN53" i="2"/>
  <c r="AL53" i="2"/>
  <c r="AK53" i="2"/>
  <c r="AG53" i="2"/>
  <c r="AF53" i="2"/>
  <c r="AC53" i="2"/>
  <c r="AD53" i="2" s="1"/>
  <c r="W53" i="2"/>
  <c r="P53" i="2"/>
  <c r="O53" i="2"/>
  <c r="B53" i="2"/>
  <c r="AP52" i="2"/>
  <c r="AO52" i="2"/>
  <c r="AN52" i="2"/>
  <c r="AK52" i="2"/>
  <c r="AL52" i="2" s="1"/>
  <c r="AG52" i="2"/>
  <c r="AF52" i="2"/>
  <c r="AC52" i="2"/>
  <c r="AD52" i="2" s="1"/>
  <c r="W52" i="2"/>
  <c r="U52" i="2"/>
  <c r="P52" i="2"/>
  <c r="O52" i="2"/>
  <c r="B52" i="2"/>
  <c r="AP51" i="2"/>
  <c r="AO51" i="2"/>
  <c r="AN51" i="2"/>
  <c r="AK51" i="2"/>
  <c r="AL51" i="2" s="1"/>
  <c r="AG51" i="2"/>
  <c r="AF51" i="2"/>
  <c r="Y51" i="2"/>
  <c r="W51" i="2"/>
  <c r="U51" i="2"/>
  <c r="P51" i="2"/>
  <c r="O51" i="2"/>
  <c r="B51" i="2"/>
  <c r="AP50" i="2"/>
  <c r="AO50" i="2"/>
  <c r="AN50" i="2"/>
  <c r="AL50" i="2"/>
  <c r="AK50" i="2"/>
  <c r="AG50" i="2"/>
  <c r="AF50" i="2"/>
  <c r="AC50" i="2"/>
  <c r="AD50" i="2" s="1"/>
  <c r="W50" i="2"/>
  <c r="P50" i="2"/>
  <c r="O50" i="2"/>
  <c r="B50" i="2"/>
  <c r="AP49" i="2"/>
  <c r="AO49" i="2"/>
  <c r="AN49" i="2"/>
  <c r="AK49" i="2"/>
  <c r="AL49" i="2" s="1"/>
  <c r="AG49" i="2"/>
  <c r="AF49" i="2"/>
  <c r="AC49" i="2"/>
  <c r="AD49" i="2" s="1"/>
  <c r="Y49" i="2"/>
  <c r="W49" i="2"/>
  <c r="U49" i="2"/>
  <c r="P49" i="2"/>
  <c r="O49" i="2"/>
  <c r="B49" i="2"/>
  <c r="AP48" i="2"/>
  <c r="AO48" i="2"/>
  <c r="AN48" i="2"/>
  <c r="AK48" i="2"/>
  <c r="AL48" i="2" s="1"/>
  <c r="AG48" i="2"/>
  <c r="AF48" i="2"/>
  <c r="AD48" i="2"/>
  <c r="AC48" i="2"/>
  <c r="W48" i="2"/>
  <c r="U48" i="2"/>
  <c r="P48" i="2"/>
  <c r="O48" i="2"/>
  <c r="B48" i="2"/>
  <c r="AP47" i="2"/>
  <c r="AO47" i="2"/>
  <c r="AN47" i="2"/>
  <c r="AK47" i="2"/>
  <c r="AL47" i="2" s="1"/>
  <c r="AG47" i="2"/>
  <c r="AF47" i="2"/>
  <c r="AD47" i="2"/>
  <c r="AC47" i="2"/>
  <c r="Y47" i="2"/>
  <c r="W47" i="2"/>
  <c r="U47" i="2"/>
  <c r="P47" i="2"/>
  <c r="O47" i="2"/>
  <c r="B47" i="2"/>
  <c r="AP46" i="2"/>
  <c r="AO46" i="2"/>
  <c r="AN46" i="2"/>
  <c r="AK46" i="2"/>
  <c r="AL46" i="2" s="1"/>
  <c r="AG46" i="2"/>
  <c r="AF46" i="2"/>
  <c r="AC46" i="2"/>
  <c r="AD46" i="2" s="1"/>
  <c r="Y46" i="2"/>
  <c r="W46" i="2"/>
  <c r="U46" i="2"/>
  <c r="P46" i="2"/>
  <c r="O46" i="2"/>
  <c r="B46" i="2"/>
  <c r="AP45" i="2"/>
  <c r="AO45" i="2"/>
  <c r="AN45" i="2"/>
  <c r="AL45" i="2"/>
  <c r="AK45" i="2"/>
  <c r="AG45" i="2"/>
  <c r="AF45" i="2"/>
  <c r="AC45" i="2"/>
  <c r="AD45" i="2" s="1"/>
  <c r="Y45" i="2"/>
  <c r="W45" i="2"/>
  <c r="U45" i="2"/>
  <c r="P45" i="2"/>
  <c r="O45" i="2"/>
  <c r="B45" i="2"/>
  <c r="AP44" i="2"/>
  <c r="AO44" i="2"/>
  <c r="AN44" i="2"/>
  <c r="AK44" i="2"/>
  <c r="AL44" i="2" s="1"/>
  <c r="AG44" i="2"/>
  <c r="AF44" i="2"/>
  <c r="AC44" i="2"/>
  <c r="AD44" i="2" s="1"/>
  <c r="Y44" i="2"/>
  <c r="W44" i="2"/>
  <c r="U44" i="2"/>
  <c r="P44" i="2"/>
  <c r="O44" i="2"/>
  <c r="B44" i="2"/>
  <c r="AP43" i="2"/>
  <c r="AO43" i="2"/>
  <c r="AN43" i="2"/>
  <c r="AL43" i="2"/>
  <c r="AK43" i="2"/>
  <c r="AG43" i="2"/>
  <c r="AF43" i="2"/>
  <c r="AC43" i="2"/>
  <c r="AD43" i="2" s="1"/>
  <c r="Y43" i="2"/>
  <c r="W43" i="2"/>
  <c r="U43" i="2"/>
  <c r="P43" i="2"/>
  <c r="O43" i="2"/>
  <c r="B43" i="2"/>
  <c r="AP42" i="2"/>
  <c r="AO42" i="2"/>
  <c r="AN42" i="2"/>
  <c r="AK42" i="2"/>
  <c r="AL42" i="2" s="1"/>
  <c r="AG42" i="2"/>
  <c r="AF42" i="2"/>
  <c r="AC42" i="2"/>
  <c r="AD42" i="2" s="1"/>
  <c r="Y42" i="2"/>
  <c r="W42" i="2"/>
  <c r="U42" i="2"/>
  <c r="P42" i="2"/>
  <c r="O42" i="2"/>
  <c r="B42" i="2"/>
  <c r="AP41" i="2"/>
  <c r="AO41" i="2"/>
  <c r="AN41" i="2"/>
  <c r="AK41" i="2"/>
  <c r="AL41" i="2" s="1"/>
  <c r="AG41" i="2"/>
  <c r="AF41" i="2"/>
  <c r="AD41" i="2"/>
  <c r="AC41" i="2"/>
  <c r="Y41" i="2"/>
  <c r="W41" i="2"/>
  <c r="U41" i="2"/>
  <c r="P41" i="2"/>
  <c r="O41" i="2"/>
  <c r="B41" i="2"/>
  <c r="AP40" i="2"/>
  <c r="AO40" i="2"/>
  <c r="AN40" i="2"/>
  <c r="AK40" i="2"/>
  <c r="AL40" i="2" s="1"/>
  <c r="AG40" i="2"/>
  <c r="AF40" i="2"/>
  <c r="AC40" i="2"/>
  <c r="AD40" i="2" s="1"/>
  <c r="Y40" i="2"/>
  <c r="W40" i="2"/>
  <c r="U40" i="2"/>
  <c r="P40" i="2"/>
  <c r="O40" i="2"/>
  <c r="B40" i="2"/>
  <c r="AP39" i="2"/>
  <c r="AO39" i="2"/>
  <c r="AN39" i="2"/>
  <c r="AK39" i="2"/>
  <c r="AL39" i="2" s="1"/>
  <c r="AG39" i="2"/>
  <c r="AF39" i="2"/>
  <c r="AD39" i="2"/>
  <c r="AC39" i="2"/>
  <c r="W39" i="2"/>
  <c r="U39" i="2"/>
  <c r="P39" i="2"/>
  <c r="O39" i="2"/>
  <c r="B39" i="2"/>
  <c r="AP38" i="2"/>
  <c r="AO38" i="2"/>
  <c r="AN38" i="2"/>
  <c r="AL38" i="2"/>
  <c r="AK38" i="2"/>
  <c r="AG38" i="2"/>
  <c r="AF38" i="2"/>
  <c r="AC38" i="2"/>
  <c r="AD38" i="2" s="1"/>
  <c r="W38" i="2"/>
  <c r="P38" i="2"/>
  <c r="O38" i="2"/>
  <c r="B38" i="2"/>
  <c r="AP37" i="2"/>
  <c r="AO37" i="2"/>
  <c r="AN37" i="2"/>
  <c r="AK37" i="2"/>
  <c r="AL37" i="2" s="1"/>
  <c r="AG37" i="2"/>
  <c r="AF37" i="2"/>
  <c r="AC37" i="2"/>
  <c r="AD37" i="2" s="1"/>
  <c r="Y37" i="2"/>
  <c r="W37" i="2"/>
  <c r="U37" i="2"/>
  <c r="P37" i="2"/>
  <c r="O37" i="2"/>
  <c r="B37" i="2"/>
  <c r="AP36" i="2"/>
  <c r="AO36" i="2"/>
  <c r="AN36" i="2"/>
  <c r="AK36" i="2"/>
  <c r="AL36" i="2" s="1"/>
  <c r="AG36" i="2"/>
  <c r="AF36" i="2"/>
  <c r="AD36" i="2"/>
  <c r="AC36" i="2"/>
  <c r="Y36" i="2"/>
  <c r="W36" i="2"/>
  <c r="U36" i="2"/>
  <c r="P36" i="2"/>
  <c r="O36" i="2"/>
  <c r="B36" i="2"/>
  <c r="AP35" i="2"/>
  <c r="AO35" i="2"/>
  <c r="AN35" i="2"/>
  <c r="AG35" i="2"/>
  <c r="AF35" i="2"/>
  <c r="AC35" i="2"/>
  <c r="AD35" i="2" s="1"/>
  <c r="Y35" i="2"/>
  <c r="W35" i="2"/>
  <c r="U35" i="2"/>
  <c r="P35" i="2"/>
  <c r="O35" i="2"/>
  <c r="B35" i="2"/>
  <c r="AP34" i="2"/>
  <c r="AO34" i="2"/>
  <c r="AN34" i="2"/>
  <c r="AL34" i="2"/>
  <c r="AK34" i="2"/>
  <c r="AG34" i="2"/>
  <c r="AF34" i="2"/>
  <c r="AC34" i="2"/>
  <c r="AD34" i="2" s="1"/>
  <c r="W34" i="2"/>
  <c r="U34" i="2"/>
  <c r="P34" i="2"/>
  <c r="O34" i="2"/>
  <c r="B34" i="2"/>
  <c r="AP33" i="2"/>
  <c r="AO33" i="2"/>
  <c r="AN33" i="2"/>
  <c r="AL33" i="2"/>
  <c r="AK33" i="2"/>
  <c r="AG33" i="2"/>
  <c r="AF33" i="2"/>
  <c r="AC33" i="2"/>
  <c r="AD33" i="2" s="1"/>
  <c r="Y33" i="2"/>
  <c r="W33" i="2"/>
  <c r="U33" i="2"/>
  <c r="P33" i="2"/>
  <c r="O33" i="2"/>
  <c r="B33" i="2"/>
  <c r="AP32" i="2"/>
  <c r="AO32" i="2"/>
  <c r="AN32" i="2"/>
  <c r="AG32" i="2"/>
  <c r="AF32" i="2"/>
  <c r="AC32" i="2"/>
  <c r="AD32" i="2" s="1"/>
  <c r="Y32" i="2"/>
  <c r="W32" i="2"/>
  <c r="U32" i="2"/>
  <c r="P32" i="2"/>
  <c r="O32" i="2"/>
  <c r="B32" i="2"/>
  <c r="AP31" i="2"/>
  <c r="AO31" i="2"/>
  <c r="AN31" i="2"/>
  <c r="AK31" i="2"/>
  <c r="AL31" i="2" s="1"/>
  <c r="AG31" i="2"/>
  <c r="AF31" i="2"/>
  <c r="AD31" i="2"/>
  <c r="AC31" i="2"/>
  <c r="Y31" i="2"/>
  <c r="W31" i="2"/>
  <c r="U31" i="2"/>
  <c r="P31" i="2"/>
  <c r="O31" i="2"/>
  <c r="B31" i="2"/>
  <c r="AP30" i="2"/>
  <c r="AO30" i="2"/>
  <c r="AN30" i="2"/>
  <c r="AG30" i="2"/>
  <c r="AF30" i="2"/>
  <c r="AC30" i="2"/>
  <c r="AD30" i="2" s="1"/>
  <c r="Y30" i="2"/>
  <c r="W30" i="2"/>
  <c r="U30" i="2"/>
  <c r="P30" i="2"/>
  <c r="O30" i="2"/>
  <c r="B30" i="2"/>
  <c r="AP29" i="2"/>
  <c r="AO29" i="2"/>
  <c r="AN29" i="2"/>
  <c r="AG29" i="2"/>
  <c r="AF29" i="2"/>
  <c r="AD29" i="2"/>
  <c r="AC29" i="2"/>
  <c r="Y29" i="2"/>
  <c r="W29" i="2"/>
  <c r="U29" i="2"/>
  <c r="P29" i="2"/>
  <c r="O29" i="2"/>
  <c r="B29" i="2"/>
  <c r="AP28" i="2"/>
  <c r="AO28" i="2"/>
  <c r="AN28" i="2"/>
  <c r="AG28" i="2"/>
  <c r="AF28" i="2"/>
  <c r="AC28" i="2"/>
  <c r="AD28" i="2" s="1"/>
  <c r="Y28" i="2"/>
  <c r="W28" i="2"/>
  <c r="U28" i="2"/>
  <c r="P28" i="2"/>
  <c r="O28" i="2"/>
  <c r="B28" i="2"/>
  <c r="AP27" i="2"/>
  <c r="AO27" i="2"/>
  <c r="AN27" i="2"/>
  <c r="AL27" i="2"/>
  <c r="AK27" i="2"/>
  <c r="AG27" i="2"/>
  <c r="AF27" i="2"/>
  <c r="AC27" i="2"/>
  <c r="AD27" i="2" s="1"/>
  <c r="Y27" i="2"/>
  <c r="W27" i="2"/>
  <c r="U27" i="2"/>
  <c r="P27" i="2"/>
  <c r="O27" i="2"/>
  <c r="B27" i="2"/>
  <c r="AP26" i="2"/>
  <c r="AO26" i="2"/>
  <c r="AN26" i="2"/>
  <c r="AK26" i="2"/>
  <c r="AL26" i="2" s="1"/>
  <c r="AG26" i="2"/>
  <c r="AF26" i="2"/>
  <c r="AC26" i="2"/>
  <c r="AD26" i="2" s="1"/>
  <c r="W26" i="2"/>
  <c r="U26" i="2"/>
  <c r="P26" i="2"/>
  <c r="O26" i="2"/>
  <c r="B26" i="2"/>
  <c r="AP25" i="2"/>
  <c r="AO25" i="2"/>
  <c r="AN25" i="2"/>
  <c r="AK25" i="2"/>
  <c r="AL25" i="2" s="1"/>
  <c r="AG25" i="2"/>
  <c r="AF25" i="2"/>
  <c r="AC25" i="2"/>
  <c r="AD25" i="2" s="1"/>
  <c r="Y25" i="2"/>
  <c r="W25" i="2"/>
  <c r="U25" i="2"/>
  <c r="P25" i="2"/>
  <c r="O25" i="2"/>
  <c r="B25" i="2"/>
  <c r="AP24" i="2"/>
  <c r="AO24" i="2"/>
  <c r="AN24" i="2"/>
  <c r="AK24" i="2"/>
  <c r="AL24" i="2" s="1"/>
  <c r="AG24" i="2"/>
  <c r="AF24" i="2"/>
  <c r="AD24" i="2"/>
  <c r="AC24" i="2"/>
  <c r="Y24" i="2"/>
  <c r="W24" i="2"/>
  <c r="U24" i="2"/>
  <c r="P24" i="2"/>
  <c r="O24" i="2"/>
  <c r="B24" i="2"/>
  <c r="AP23" i="2"/>
  <c r="AO23" i="2"/>
  <c r="AN23" i="2"/>
  <c r="AK23" i="2"/>
  <c r="AL23" i="2" s="1"/>
  <c r="AG23" i="2"/>
  <c r="AF23" i="2"/>
  <c r="AC23" i="2"/>
  <c r="AD23" i="2" s="1"/>
  <c r="Y23" i="2"/>
  <c r="W23" i="2"/>
  <c r="U23" i="2"/>
  <c r="P23" i="2"/>
  <c r="O23" i="2"/>
  <c r="H23" i="2"/>
  <c r="B23" i="2"/>
  <c r="AP22" i="2"/>
  <c r="AO22" i="2"/>
  <c r="AN22" i="2"/>
  <c r="AK22" i="2"/>
  <c r="AL22" i="2" s="1"/>
  <c r="AG22" i="2"/>
  <c r="AF22" i="2"/>
  <c r="AC22" i="2"/>
  <c r="AD22" i="2" s="1"/>
  <c r="W22" i="2"/>
  <c r="U22" i="2"/>
  <c r="P22" i="2"/>
  <c r="O22" i="2"/>
  <c r="B22" i="2"/>
  <c r="AP21" i="2"/>
  <c r="AO21" i="2"/>
  <c r="AN21" i="2"/>
  <c r="AK21" i="2"/>
  <c r="AL21" i="2" s="1"/>
  <c r="AG21" i="2"/>
  <c r="AF21" i="2"/>
  <c r="AC21" i="2"/>
  <c r="AD21" i="2" s="1"/>
  <c r="W21" i="2"/>
  <c r="U21" i="2"/>
  <c r="P21" i="2"/>
  <c r="O21" i="2"/>
  <c r="B21" i="2"/>
  <c r="AP20" i="2"/>
  <c r="AO20" i="2"/>
  <c r="AN20" i="2"/>
  <c r="AK20" i="2"/>
  <c r="AL20" i="2" s="1"/>
  <c r="AG20" i="2"/>
  <c r="AF20" i="2"/>
  <c r="AC20" i="2"/>
  <c r="AD20" i="2" s="1"/>
  <c r="Y20" i="2"/>
  <c r="W20" i="2"/>
  <c r="U20" i="2"/>
  <c r="P20" i="2"/>
  <c r="O20" i="2"/>
  <c r="B20" i="2"/>
  <c r="AP19" i="2"/>
  <c r="AO19" i="2"/>
  <c r="AN19" i="2"/>
  <c r="AL19" i="2"/>
  <c r="AK19" i="2"/>
  <c r="AG19" i="2"/>
  <c r="AF19" i="2"/>
  <c r="AC19" i="2"/>
  <c r="AD19" i="2" s="1"/>
  <c r="Y19" i="2"/>
  <c r="W19" i="2"/>
  <c r="U19" i="2"/>
  <c r="P19" i="2"/>
  <c r="O19" i="2"/>
  <c r="B19" i="2"/>
  <c r="AP18" i="2"/>
  <c r="AO18" i="2"/>
  <c r="AN18" i="2"/>
  <c r="AK18" i="2"/>
  <c r="AL18" i="2" s="1"/>
  <c r="AG18" i="2"/>
  <c r="AF18" i="2"/>
  <c r="AC18" i="2"/>
  <c r="AD18" i="2" s="1"/>
  <c r="Y18" i="2"/>
  <c r="W18" i="2"/>
  <c r="U18" i="2"/>
  <c r="P18" i="2"/>
  <c r="O18" i="2"/>
  <c r="B18" i="2"/>
  <c r="AP17" i="2"/>
  <c r="AO17" i="2"/>
  <c r="AN17" i="2"/>
  <c r="AK17" i="2"/>
  <c r="AL17" i="2" s="1"/>
  <c r="AG17" i="2"/>
  <c r="AF17" i="2"/>
  <c r="AD17" i="2"/>
  <c r="AC17" i="2"/>
  <c r="Y17" i="2"/>
  <c r="W17" i="2"/>
  <c r="U17" i="2"/>
  <c r="P17" i="2"/>
  <c r="O17" i="2"/>
  <c r="B17" i="2"/>
  <c r="AP16" i="2"/>
  <c r="AO16" i="2"/>
  <c r="AN16" i="2"/>
  <c r="AK16" i="2"/>
  <c r="AL16" i="2" s="1"/>
  <c r="AG16" i="2"/>
  <c r="AF16" i="2"/>
  <c r="AC16" i="2"/>
  <c r="AD16" i="2" s="1"/>
  <c r="Y16" i="2"/>
  <c r="W16" i="2"/>
  <c r="U16" i="2"/>
  <c r="P16" i="2"/>
  <c r="O16" i="2"/>
  <c r="B16" i="2"/>
  <c r="AP15" i="2"/>
  <c r="AO15" i="2"/>
  <c r="AN15" i="2"/>
  <c r="AK15" i="2"/>
  <c r="AL15" i="2" s="1"/>
  <c r="AG15" i="2"/>
  <c r="AF15" i="2"/>
  <c r="AD15" i="2"/>
  <c r="AC15" i="2"/>
  <c r="Y15" i="2"/>
  <c r="W15" i="2"/>
  <c r="U15" i="2"/>
  <c r="P15" i="2"/>
  <c r="O15" i="2"/>
  <c r="B15" i="2"/>
  <c r="AP14" i="2"/>
  <c r="AO14" i="2"/>
  <c r="AN14" i="2"/>
  <c r="AK14" i="2"/>
  <c r="AL14" i="2" s="1"/>
  <c r="AG14" i="2"/>
  <c r="AF14" i="2"/>
  <c r="AC14" i="2"/>
  <c r="AD14" i="2" s="1"/>
  <c r="Y14" i="2"/>
  <c r="W14" i="2"/>
  <c r="U14" i="2"/>
  <c r="P14" i="2"/>
  <c r="O14" i="2"/>
  <c r="B14" i="2"/>
  <c r="AP13" i="2"/>
  <c r="AO13" i="2"/>
  <c r="AN13" i="2"/>
  <c r="AL13" i="2"/>
  <c r="AK13" i="2"/>
  <c r="AG13" i="2"/>
  <c r="AF13" i="2"/>
  <c r="AC13" i="2"/>
  <c r="AD13" i="2" s="1"/>
  <c r="Y13" i="2"/>
  <c r="W13" i="2"/>
  <c r="U13" i="2"/>
  <c r="P13" i="2"/>
  <c r="O13" i="2"/>
  <c r="B13" i="2"/>
  <c r="AP12" i="2"/>
  <c r="AO12" i="2"/>
  <c r="AN12" i="2"/>
  <c r="AK12" i="2"/>
  <c r="AL12" i="2" s="1"/>
  <c r="AG12" i="2"/>
  <c r="AF12" i="2"/>
  <c r="AC12" i="2"/>
  <c r="AD12" i="2" s="1"/>
  <c r="Y12" i="2"/>
  <c r="W12" i="2"/>
  <c r="U12" i="2"/>
  <c r="P12" i="2"/>
  <c r="O12" i="2"/>
  <c r="B12" i="2"/>
  <c r="AP11" i="2"/>
  <c r="AO11" i="2"/>
  <c r="AN11" i="2"/>
  <c r="AL11" i="2"/>
  <c r="AK11" i="2"/>
  <c r="AG11" i="2"/>
  <c r="AF11" i="2"/>
  <c r="AC11" i="2"/>
  <c r="AD11" i="2" s="1"/>
  <c r="W11" i="2"/>
  <c r="U11" i="2"/>
  <c r="P11" i="2"/>
  <c r="O11" i="2"/>
  <c r="B11" i="2"/>
  <c r="AP10" i="2"/>
  <c r="AO10" i="2"/>
  <c r="AN10" i="2"/>
  <c r="AK10" i="2"/>
  <c r="AL10" i="2" s="1"/>
  <c r="Y10" i="2"/>
  <c r="W10" i="2"/>
  <c r="U10" i="2"/>
  <c r="P10" i="2"/>
  <c r="O10" i="2"/>
  <c r="B10" i="2"/>
  <c r="AP9" i="2"/>
  <c r="AO9" i="2"/>
  <c r="AN9" i="2"/>
  <c r="AK9" i="2"/>
  <c r="AL9" i="2" s="1"/>
  <c r="AC9" i="2"/>
  <c r="AD9" i="2" s="1"/>
  <c r="W9" i="2"/>
  <c r="U9" i="2"/>
  <c r="P9" i="2"/>
  <c r="O9" i="2"/>
  <c r="B9" i="2"/>
  <c r="AP8" i="2"/>
  <c r="AO8" i="2"/>
  <c r="AN8" i="2"/>
  <c r="AK8" i="2"/>
  <c r="AL8" i="2" s="1"/>
  <c r="AC8" i="2"/>
  <c r="AD8" i="2" s="1"/>
  <c r="Y8" i="2"/>
  <c r="W8" i="2"/>
  <c r="U8" i="2"/>
  <c r="P8" i="2"/>
  <c r="O8" i="2"/>
  <c r="B8" i="2"/>
  <c r="AP7" i="2"/>
  <c r="AO7" i="2"/>
  <c r="AN7" i="2"/>
  <c r="AL7" i="2"/>
  <c r="AK7" i="2"/>
  <c r="AC7" i="2"/>
  <c r="AD7" i="2" s="1"/>
  <c r="Y7" i="2"/>
  <c r="W7" i="2"/>
  <c r="U7" i="2"/>
  <c r="P7" i="2"/>
  <c r="O7" i="2"/>
  <c r="B7" i="2"/>
  <c r="AP6" i="2"/>
  <c r="AO6" i="2"/>
  <c r="AN6" i="2"/>
  <c r="AK6" i="2"/>
  <c r="AL6" i="2" s="1"/>
  <c r="AC6" i="2"/>
  <c r="AD6" i="2" s="1"/>
  <c r="Y6" i="2"/>
  <c r="W6" i="2"/>
  <c r="U6" i="2"/>
  <c r="P6" i="2"/>
  <c r="O6" i="2"/>
  <c r="B6" i="2"/>
  <c r="AP5" i="2"/>
  <c r="AO5" i="2"/>
  <c r="AN5" i="2"/>
  <c r="AK5" i="2"/>
  <c r="AL5" i="2" s="1"/>
  <c r="AC5" i="2"/>
  <c r="AD5" i="2" s="1"/>
  <c r="Y5" i="2"/>
  <c r="W5" i="2"/>
  <c r="U5" i="2"/>
  <c r="P5" i="2"/>
  <c r="O5" i="2"/>
  <c r="B5" i="2"/>
  <c r="AP4" i="2"/>
  <c r="AO4" i="2"/>
  <c r="AN4" i="2"/>
  <c r="AK4" i="2"/>
  <c r="AL4" i="2" s="1"/>
  <c r="AC4" i="2"/>
  <c r="AD4" i="2" s="1"/>
  <c r="Y4" i="2"/>
  <c r="W4" i="2"/>
  <c r="U4" i="2"/>
  <c r="P4" i="2"/>
  <c r="O4" i="2"/>
  <c r="B4" i="2"/>
  <c r="AP3" i="2"/>
  <c r="AO3" i="2"/>
  <c r="AN3" i="2"/>
  <c r="AK3" i="2"/>
  <c r="AL3" i="2" s="1"/>
  <c r="AD3" i="2"/>
  <c r="AC3" i="2"/>
  <c r="Y3" i="2"/>
  <c r="W3" i="2"/>
  <c r="U3" i="2"/>
  <c r="P3" i="2"/>
  <c r="O3" i="2"/>
  <c r="B3" i="2"/>
  <c r="AP2" i="2"/>
  <c r="AO2" i="2"/>
  <c r="AN2" i="2"/>
  <c r="AK2" i="2"/>
  <c r="AL2" i="2" s="1"/>
  <c r="AC2" i="2"/>
  <c r="AD2" i="2" s="1"/>
  <c r="Y2" i="2"/>
  <c r="W2" i="2"/>
  <c r="U2" i="2"/>
  <c r="P2" i="2"/>
  <c r="O2" i="2"/>
  <c r="B2" i="2"/>
  <c r="H2" i="22" l="1"/>
  <c r="G2" i="22"/>
  <c r="H5" i="22"/>
  <c r="G5" i="22"/>
  <c r="H21" i="22"/>
  <c r="G21" i="22"/>
  <c r="G29" i="22"/>
  <c r="H29" i="22"/>
  <c r="G6" i="22"/>
  <c r="H6" i="22"/>
  <c r="G14" i="22"/>
  <c r="H14" i="22"/>
  <c r="G22" i="22"/>
  <c r="H22" i="22"/>
  <c r="G30" i="22"/>
  <c r="H30" i="22"/>
  <c r="G38" i="22"/>
  <c r="H38" i="22"/>
  <c r="G7" i="22"/>
  <c r="H7" i="22"/>
  <c r="G23" i="22"/>
  <c r="H23" i="22"/>
  <c r="H18" i="22"/>
  <c r="G18" i="22"/>
  <c r="G34" i="22"/>
  <c r="H34" i="22"/>
  <c r="G9" i="22"/>
  <c r="H9" i="22"/>
  <c r="G17" i="22"/>
  <c r="H17" i="22"/>
  <c r="G25" i="22"/>
  <c r="H25" i="22"/>
  <c r="H33" i="22"/>
  <c r="G33" i="22"/>
  <c r="H41" i="22"/>
  <c r="G41" i="22"/>
  <c r="G4" i="22"/>
  <c r="H4" i="22"/>
  <c r="H12" i="22"/>
  <c r="G12" i="22"/>
  <c r="G20" i="22"/>
  <c r="H20" i="22"/>
  <c r="H28" i="22"/>
  <c r="G28" i="22"/>
  <c r="H36" i="22"/>
  <c r="G36" i="22"/>
  <c r="H44" i="22"/>
  <c r="G44" i="22"/>
  <c r="G39" i="22"/>
  <c r="H39" i="22"/>
  <c r="G13" i="22"/>
  <c r="H13" i="22"/>
  <c r="H8" i="22"/>
  <c r="G8" i="22"/>
  <c r="G16" i="22"/>
  <c r="H16" i="22"/>
  <c r="G24" i="22"/>
  <c r="H24" i="22"/>
  <c r="G32" i="22"/>
  <c r="H32" i="22"/>
  <c r="G40" i="22"/>
  <c r="H40" i="22"/>
  <c r="G15" i="22"/>
  <c r="H15" i="22"/>
  <c r="G31" i="22"/>
  <c r="H31" i="22"/>
  <c r="G10" i="22"/>
  <c r="H10" i="22"/>
  <c r="G26" i="22"/>
  <c r="H26" i="22"/>
  <c r="G42" i="22"/>
  <c r="H42" i="22"/>
  <c r="G37" i="22"/>
  <c r="H37" i="22"/>
  <c r="G45" i="22"/>
  <c r="H45" i="22"/>
  <c r="G3" i="22"/>
  <c r="H3" i="22"/>
  <c r="G11" i="22"/>
  <c r="H11" i="22"/>
  <c r="G19" i="22"/>
  <c r="H19" i="22"/>
  <c r="G27" i="22"/>
  <c r="H27" i="22"/>
  <c r="G35" i="22"/>
  <c r="H35" i="22"/>
  <c r="G43" i="22"/>
  <c r="H43" i="22"/>
  <c r="H28" i="19"/>
  <c r="G28" i="19"/>
  <c r="G5" i="19"/>
  <c r="H5" i="19"/>
  <c r="G45" i="19"/>
  <c r="H45" i="19"/>
  <c r="G22" i="19"/>
  <c r="H22" i="19"/>
  <c r="G46" i="19"/>
  <c r="H46" i="19"/>
  <c r="G9" i="19"/>
  <c r="H9" i="19"/>
  <c r="G17" i="19"/>
  <c r="H17" i="19"/>
  <c r="G25" i="19"/>
  <c r="H25" i="19"/>
  <c r="G33" i="19"/>
  <c r="H33" i="19"/>
  <c r="G41" i="19"/>
  <c r="H41" i="19"/>
  <c r="H12" i="19"/>
  <c r="G12" i="19"/>
  <c r="G36" i="19"/>
  <c r="H36" i="19"/>
  <c r="G21" i="19"/>
  <c r="H21" i="19"/>
  <c r="H2" i="19"/>
  <c r="G2" i="19"/>
  <c r="G10" i="19"/>
  <c r="H10" i="19"/>
  <c r="G18" i="19"/>
  <c r="H18" i="19"/>
  <c r="G26" i="19"/>
  <c r="H26" i="19"/>
  <c r="G34" i="19"/>
  <c r="H34" i="19"/>
  <c r="G42" i="19"/>
  <c r="H42" i="19"/>
  <c r="G3" i="19"/>
  <c r="H3" i="19"/>
  <c r="G11" i="19"/>
  <c r="H11" i="19"/>
  <c r="G19" i="19"/>
  <c r="H19" i="19"/>
  <c r="G27" i="19"/>
  <c r="H27" i="19"/>
  <c r="G35" i="19"/>
  <c r="H35" i="19"/>
  <c r="G43" i="19"/>
  <c r="H43" i="19"/>
  <c r="G4" i="19"/>
  <c r="H4" i="19"/>
  <c r="H44" i="19"/>
  <c r="G44" i="19"/>
  <c r="G29" i="19"/>
  <c r="H29" i="19"/>
  <c r="G6" i="19"/>
  <c r="H6" i="19"/>
  <c r="G30" i="19"/>
  <c r="H30" i="19"/>
  <c r="G7" i="19"/>
  <c r="H7" i="19"/>
  <c r="G15" i="19"/>
  <c r="H15" i="19"/>
  <c r="G23" i="19"/>
  <c r="H23" i="19"/>
  <c r="G31" i="19"/>
  <c r="H31" i="19"/>
  <c r="G39" i="19"/>
  <c r="H39" i="19"/>
  <c r="G47" i="19"/>
  <c r="H47" i="19"/>
  <c r="H20" i="19"/>
  <c r="G20" i="19"/>
  <c r="G13" i="19"/>
  <c r="H13" i="19"/>
  <c r="G37" i="19"/>
  <c r="H37" i="19"/>
  <c r="G14" i="19"/>
  <c r="H14" i="19"/>
  <c r="G38" i="19"/>
  <c r="H38" i="19"/>
  <c r="H8" i="19"/>
  <c r="G8" i="19"/>
  <c r="H16" i="19"/>
  <c r="G16" i="19"/>
  <c r="G24" i="19"/>
  <c r="H24" i="19"/>
  <c r="H32" i="19"/>
  <c r="G32" i="19"/>
  <c r="H40" i="19"/>
  <c r="G40" i="19"/>
  <c r="G48" i="19"/>
  <c r="H48" i="19"/>
  <c r="G43" i="18"/>
  <c r="G2" i="18"/>
  <c r="H2" i="18"/>
  <c r="G8" i="18"/>
  <c r="H21" i="18"/>
  <c r="G27" i="18"/>
  <c r="G35" i="18"/>
  <c r="H5" i="18"/>
  <c r="H13" i="18"/>
  <c r="H19" i="18"/>
  <c r="H28" i="18"/>
  <c r="H36" i="18"/>
  <c r="G42" i="18"/>
  <c r="I4" i="17"/>
  <c r="J4" i="17"/>
  <c r="I44" i="17"/>
  <c r="J44" i="17"/>
  <c r="J13" i="17"/>
  <c r="I13" i="17"/>
  <c r="J37" i="17"/>
  <c r="I37" i="17"/>
  <c r="I14" i="17"/>
  <c r="J14" i="17"/>
  <c r="I38" i="17"/>
  <c r="J38" i="17"/>
  <c r="I15" i="17"/>
  <c r="J15" i="17"/>
  <c r="I39" i="17"/>
  <c r="J39" i="17"/>
  <c r="I40" i="17"/>
  <c r="J40" i="17"/>
  <c r="J9" i="17"/>
  <c r="I9" i="17"/>
  <c r="J25" i="17"/>
  <c r="I25" i="17"/>
  <c r="J33" i="17"/>
  <c r="I33" i="17"/>
  <c r="J49" i="17"/>
  <c r="I49" i="17"/>
  <c r="J2" i="17"/>
  <c r="I2" i="17"/>
  <c r="I10" i="17"/>
  <c r="J10" i="17"/>
  <c r="I18" i="17"/>
  <c r="J18" i="17"/>
  <c r="I26" i="17"/>
  <c r="J26" i="17"/>
  <c r="I34" i="17"/>
  <c r="J34" i="17"/>
  <c r="I42" i="17"/>
  <c r="J42" i="17"/>
  <c r="I50" i="17"/>
  <c r="J50" i="17"/>
  <c r="I12" i="17"/>
  <c r="J12" i="17"/>
  <c r="I20" i="17"/>
  <c r="J20" i="17"/>
  <c r="I28" i="17"/>
  <c r="J28" i="17"/>
  <c r="I36" i="17"/>
  <c r="J36" i="17"/>
  <c r="I52" i="17"/>
  <c r="J52" i="17"/>
  <c r="J5" i="17"/>
  <c r="I5" i="17"/>
  <c r="J21" i="17"/>
  <c r="I21" i="17"/>
  <c r="J29" i="17"/>
  <c r="I29" i="17"/>
  <c r="J45" i="17"/>
  <c r="I45" i="17"/>
  <c r="J53" i="17"/>
  <c r="I53" i="17"/>
  <c r="I6" i="17"/>
  <c r="J6" i="17"/>
  <c r="I22" i="17"/>
  <c r="J22" i="17"/>
  <c r="I30" i="17"/>
  <c r="J30" i="17"/>
  <c r="I46" i="17"/>
  <c r="J46" i="17"/>
  <c r="I54" i="17"/>
  <c r="J54" i="17"/>
  <c r="I7" i="17"/>
  <c r="J7" i="17"/>
  <c r="I23" i="17"/>
  <c r="J23" i="17"/>
  <c r="I31" i="17"/>
  <c r="J31" i="17"/>
  <c r="I47" i="17"/>
  <c r="J47" i="17"/>
  <c r="I8" i="17"/>
  <c r="J8" i="17"/>
  <c r="I16" i="17"/>
  <c r="J16" i="17"/>
  <c r="I24" i="17"/>
  <c r="J24" i="17"/>
  <c r="I32" i="17"/>
  <c r="J32" i="17"/>
  <c r="I48" i="17"/>
  <c r="J48" i="17"/>
  <c r="J17" i="17"/>
  <c r="I17" i="17"/>
  <c r="J41" i="17"/>
  <c r="I41" i="17"/>
  <c r="I3" i="17"/>
  <c r="J3" i="17"/>
  <c r="I11" i="17"/>
  <c r="J11" i="17"/>
  <c r="I19" i="17"/>
  <c r="J19" i="17"/>
  <c r="I27" i="17"/>
  <c r="J27" i="17"/>
  <c r="I35" i="17"/>
  <c r="J35" i="17"/>
  <c r="I43" i="17"/>
  <c r="J43" i="17"/>
  <c r="I51" i="17"/>
  <c r="J51" i="17"/>
  <c r="J50" i="3"/>
  <c r="J15" i="3"/>
  <c r="J45" i="3"/>
  <c r="J22" i="3"/>
  <c r="J52" i="3"/>
  <c r="J7" i="3"/>
  <c r="J39" i="3"/>
  <c r="J6" i="3"/>
  <c r="J26" i="3"/>
  <c r="J42" i="3"/>
  <c r="J16" i="3"/>
  <c r="J28" i="3"/>
  <c r="J44" i="3"/>
  <c r="J8" i="3"/>
  <c r="J37" i="3"/>
  <c r="J53" i="3"/>
  <c r="J9" i="3"/>
  <c r="J14" i="3"/>
  <c r="J31" i="3"/>
  <c r="J47" i="3"/>
  <c r="H30" i="23"/>
  <c r="I25" i="23"/>
  <c r="I60" i="23"/>
  <c r="I32" i="23"/>
  <c r="H49" i="23"/>
  <c r="I51" i="23"/>
  <c r="I58" i="23"/>
  <c r="H7" i="23"/>
  <c r="I16" i="23"/>
  <c r="I21" i="23"/>
  <c r="H28" i="23"/>
  <c r="H47" i="23"/>
  <c r="H18" i="18"/>
  <c r="G18" i="18"/>
  <c r="G41" i="18"/>
  <c r="H41" i="18"/>
  <c r="H61" i="23"/>
  <c r="J13" i="3"/>
  <c r="J49" i="3"/>
  <c r="G14" i="18"/>
  <c r="H14" i="18"/>
  <c r="G37" i="18"/>
  <c r="H37" i="18"/>
  <c r="I5" i="23"/>
  <c r="I12" i="23"/>
  <c r="H24" i="23"/>
  <c r="I26" i="23"/>
  <c r="I33" i="23"/>
  <c r="H40" i="23"/>
  <c r="I45" i="23"/>
  <c r="I52" i="23"/>
  <c r="H59" i="23"/>
  <c r="J4" i="3"/>
  <c r="J12" i="3"/>
  <c r="J20" i="3"/>
  <c r="J30" i="3"/>
  <c r="J38" i="3"/>
  <c r="J46" i="3"/>
  <c r="J54" i="3"/>
  <c r="H29" i="18"/>
  <c r="G33" i="18"/>
  <c r="H11" i="23"/>
  <c r="I41" i="23"/>
  <c r="I39" i="23"/>
  <c r="I56" i="23"/>
  <c r="I35" i="23"/>
  <c r="J41" i="3"/>
  <c r="J3" i="3"/>
  <c r="J11" i="3"/>
  <c r="J19" i="3"/>
  <c r="J27" i="3"/>
  <c r="J35" i="3"/>
  <c r="J43" i="3"/>
  <c r="J51" i="3"/>
  <c r="H6" i="18"/>
  <c r="H9" i="23"/>
  <c r="I23" i="23"/>
  <c r="I37" i="23"/>
  <c r="I19" i="23"/>
  <c r="I54" i="23"/>
  <c r="J5" i="3"/>
  <c r="J21" i="3"/>
  <c r="J25" i="3"/>
  <c r="J33" i="3"/>
  <c r="I8" i="23"/>
  <c r="I29" i="23"/>
  <c r="I48" i="23"/>
  <c r="J2" i="3"/>
  <c r="J10" i="3"/>
  <c r="J18" i="3"/>
  <c r="J24" i="3"/>
  <c r="J32" i="3"/>
  <c r="J40" i="3"/>
  <c r="J48" i="3"/>
  <c r="H3" i="18"/>
  <c r="G3" i="18"/>
  <c r="G7" i="18"/>
  <c r="H7" i="18"/>
  <c r="H24" i="18"/>
  <c r="G24" i="18"/>
  <c r="H26" i="18"/>
  <c r="G26" i="18"/>
  <c r="H17" i="18"/>
  <c r="G17" i="18"/>
  <c r="H22" i="18"/>
  <c r="G22" i="18"/>
  <c r="H48" i="18"/>
  <c r="G48" i="18"/>
  <c r="H40" i="18"/>
  <c r="G40" i="18"/>
  <c r="H46" i="18"/>
  <c r="G46" i="18"/>
  <c r="H9" i="18"/>
  <c r="G9" i="18"/>
  <c r="H32" i="18"/>
  <c r="G32" i="18"/>
</calcChain>
</file>

<file path=xl/sharedStrings.xml><?xml version="1.0" encoding="utf-8"?>
<sst xmlns="http://schemas.openxmlformats.org/spreadsheetml/2006/main" count="1849" uniqueCount="385">
  <si>
    <t>#</t>
  </si>
  <si>
    <t># File created on 2015-09-16 11:29:35 EDT</t>
  </si>
  <si>
    <t># U.S. Geological Survey</t>
  </si>
  <si>
    <t xml:space="preserve"># </t>
  </si>
  <si>
    <t xml:space="preserve"># This file contains selected water-quality data for stations in the National Water Information </t>
  </si>
  <si>
    <t># System water-quality database.  Explanation of codes found in this file are followed by</t>
  </si>
  <si>
    <t># the retrieved data.</t>
  </si>
  <si>
    <t xml:space="preserve"># The data you have secured from the USGS NWISWeb database may include data that have </t>
  </si>
  <si>
    <t xml:space="preserve"># not received Director's approval and as such are provisional and subject to revision. </t>
  </si>
  <si>
    <t xml:space="preserve"># The data are released on the condition that neither the USGS nor the United States </t>
  </si>
  <si>
    <t xml:space="preserve"># Government may be held liable for any damages resulting from its authorized or </t>
  </si>
  <si>
    <t># unauthorized use.</t>
  </si>
  <si>
    <t xml:space="preserve"># To view additional data-quality attributes, output the results using these options:  </t>
  </si>
  <si>
    <t># one result per row, expanded attributes.  Additional precautions are at:</t>
  </si>
  <si>
    <t># http://help.waterdata.usgs.gov/tutorials/water-quality-data/help-using-the-water-quality-data-retrieval-system#Data_retrievals_precautions</t>
  </si>
  <si>
    <t>#  agency_cd                   - Agency Code</t>
  </si>
  <si>
    <t>#  site_no                     - Station number</t>
  </si>
  <si>
    <t>#  sample_dt                   - Begin date</t>
  </si>
  <si>
    <t>#  sample_tm                   - Begin time</t>
  </si>
  <si>
    <t>#  sample_end_dt               - End date</t>
  </si>
  <si>
    <t>#  sample_end_tm               - End time</t>
  </si>
  <si>
    <t>#  sample_start_time_datum_cd  - Time datum</t>
  </si>
  <si>
    <t>#  tm_datum_rlbty_cd           - Time datum reliability code</t>
  </si>
  <si>
    <t>#  coll_ent_cd                 - Agency Collecting Sample Code</t>
  </si>
  <si>
    <t>#  medium_cd                   - Medium code</t>
  </si>
  <si>
    <t>#  tu_id                       - Taxonomic unit code</t>
  </si>
  <si>
    <t>#  body_part_id                - Body part code</t>
  </si>
  <si>
    <t>#  P00004                      - Stream width, feet</t>
  </si>
  <si>
    <t>#  P00010                      - Temperature, water, degrees Celsius</t>
  </si>
  <si>
    <t>#  P00020                      - Temperature, air, degrees Celsius</t>
  </si>
  <si>
    <t>#  P00025                      - Barometric pressure, millimeters of mercury</t>
  </si>
  <si>
    <t>#  P00032                      - Cloud cover, percent</t>
  </si>
  <si>
    <t>#  P00035                      - Wind speed, miles per hour</t>
  </si>
  <si>
    <t>#  P00041                      - Weather, World Meteorological Organization code</t>
  </si>
  <si>
    <t>#  P00061                      - Discharge, instantaneous, cubic feet per second</t>
  </si>
  <si>
    <t>#  P00063                      - Number of sampling points, count</t>
  </si>
  <si>
    <t>#  P00065                      - Gage height, feet</t>
  </si>
  <si>
    <t>#  P00095                      - Specific conductance, water, unfiltered, microsiemens per centimeter at 25 degrees Celsius</t>
  </si>
  <si>
    <t>#  P00191                      - Hydrogen ion, water, unfiltered, calculated, milligrams per liter</t>
  </si>
  <si>
    <t>#  P00300                      - Dissolved oxygen, water, unfiltered, milligrams per liter</t>
  </si>
  <si>
    <t>#  P00301                      - Dissolved oxygen, water, unfiltered, percent of saturation</t>
  </si>
  <si>
    <t>#  P00400                      - pH, water, unfiltered, field, standard units</t>
  </si>
  <si>
    <t>#  P00600                      - Total nitrogen [nitrate + nitrite + ammonia + organic-N], water, unfiltered, milligrams per liter</t>
  </si>
  <si>
    <t>#  P00605                      - Organic nitrogen, water, unfiltered, milligrams per liter as nitrogen</t>
  </si>
  <si>
    <t>#  P00608                      - Ammonia, water, filtered, milligrams per liter as nitrogen</t>
  </si>
  <si>
    <t>#  P00613                      - Nitrite, water, filtered, milligrams per liter as nitrogen</t>
  </si>
  <si>
    <t>#  P00618                      - Nitrate, water, filtered, milligrams per liter as nitrogen</t>
  </si>
  <si>
    <t>#  P00625                      - Ammonia plus organic nitrogen, water, unfiltered, milligrams per liter as nitrogen</t>
  </si>
  <si>
    <t>#  P00631                      - Nitrate plus nitrite, water, filtered, milligrams per liter as nitrogen</t>
  </si>
  <si>
    <t>#  P00660                      - Orthophosphate, water, filtered, milligrams per liter as PO4</t>
  </si>
  <si>
    <t>#  P00665                      - Phosphorus, water, unfiltered, milligrams per liter as phosphorus</t>
  </si>
  <si>
    <t>#  P00666                      - Phosphorus, water, filtered, milligrams per liter as phosphorus</t>
  </si>
  <si>
    <t>#  P00671                      - Orthophosphate, water, filtered, milligrams per liter as phosphorus</t>
  </si>
  <si>
    <t>#  P00680                      - Organic carbon, water, unfiltered, milligrams per liter</t>
  </si>
  <si>
    <t>#  P01300                      - Oil and grease, severity, code</t>
  </si>
  <si>
    <t>#  P01305                      - Suds or foam, severity, code</t>
  </si>
  <si>
    <t>#  P01320                      - Floating garbage, severity, code</t>
  </si>
  <si>
    <t>#  P01325                      - Floating algae mats, severity, code</t>
  </si>
  <si>
    <t>#  P01330                      - Odor, atmospheric, severity, code</t>
  </si>
  <si>
    <t>#  P01340                      - Dead fish, severity, code</t>
  </si>
  <si>
    <t>#  P01345                      - Floating debris, severity, code</t>
  </si>
  <si>
    <t>#  P01350                      - Turbidity, severity, code</t>
  </si>
  <si>
    <t>#  P30207                      - Gage height, above datum, meters</t>
  </si>
  <si>
    <t>#  P30209                      - Discharge, instantaneous, cubic meters per second</t>
  </si>
  <si>
    <t>#  P50015                      - Transit rate, sampler, feet per second</t>
  </si>
  <si>
    <t>#  P50280                      - Site visit purpose, code</t>
  </si>
  <si>
    <t>#  P50468                      - Escherichia coli, defined substrate test method (DSTM), water, most probable number per 100 milliliters</t>
  </si>
  <si>
    <t>#  P50569                      - Total coliforms, defined substrate test method (DSTM), water, most probable number per 100 milliliters</t>
  </si>
  <si>
    <t>#  P63676                      - Turbidity, water, unfiltered, broad band light source (400-680 nm), detectors at multiple angles including 90 +-30 degrees, ratiometric correction, NTRU</t>
  </si>
  <si>
    <t>#  P63680                      - Turbidity, water, unfiltered, monochrome near infra-red LED light, 780-900 nm, detection angle 90 +-2.5 degrees, formazin nephelometric units (FNU)</t>
  </si>
  <si>
    <t>#  P70331                      - Suspended sediment, sieve diameter, percent smaller than 0.0625 millimeters</t>
  </si>
  <si>
    <t>#  P71846                      - Ammonia, water, filtered, milligrams per liter as NH4</t>
  </si>
  <si>
    <t>#  P71851                      - Nitrate, water, filtered, milligrams per liter as nitrate</t>
  </si>
  <si>
    <t>#  P71856                      - Nitrite, water, filtered, milligrams per liter as nitrite</t>
  </si>
  <si>
    <t>#  P72053                      - Number of days since last precipitation event</t>
  </si>
  <si>
    <t>#  P72104                      - Sample location, distance downstream, feet</t>
  </si>
  <si>
    <t>#  P72219                      - Sampler nozzle material, code</t>
  </si>
  <si>
    <t>#  P72220                      - Sampler nozzle diameter, code</t>
  </si>
  <si>
    <t>#  P80154                      - Suspended sediment concentration, milligrams per liter</t>
  </si>
  <si>
    <t>#  P80155                      - Suspended sediment discharge, tons per day</t>
  </si>
  <si>
    <t>#  P81904                      - Velocity at point in stream, feet per second</t>
  </si>
  <si>
    <t>#  P82398                      - Sampling method, code</t>
  </si>
  <si>
    <t>#  P84164                      - Sampler type, code</t>
  </si>
  <si>
    <t>#  P84171                      - Sample splitter type, field, code</t>
  </si>
  <si>
    <t>#  P84182                      - Bottle or bag sampler material (construction), code</t>
  </si>
  <si>
    <t>#  P99156                      - Sulfuric acid NWIS lot number, 4.5 N (1:7), 1 mL, National Field Supply Service (NFSS) stock number Q438FLD</t>
  </si>
  <si>
    <t>#  P99162                      - Conductance standard NWIS lot number, 250 uS/cm KCl, National Field Supply Service (NFSS) stock number Q44FLD</t>
  </si>
  <si>
    <t>#  P99168                      - Conductance standard NWIS lot number, 10000 uS/cm KCl, National Field Supply Service (NFSS) stock number Q52FLD</t>
  </si>
  <si>
    <t>#  P99173                      - pH 7 Buffer solution, NWIS lot number, National Field Supply Service (NFSS) stock numbers Q126FLD, Q127FLD</t>
  </si>
  <si>
    <t>#  P99601                      - Enterococci, defined substrate test method (DSTM), water, most probable number per 100 milliliters</t>
  </si>
  <si>
    <t># Description of sample_start_time_datum_cd:</t>
  </si>
  <si>
    <t># CST  - Central Standard Time</t>
  </si>
  <si>
    <t># CDT  - Central Daylight Time</t>
  </si>
  <si>
    <t># Description of tm_datum_rlbty_cd:</t>
  </si>
  <si>
    <t># K  - Known</t>
  </si>
  <si>
    <t># Description of coll_ent_cd:</t>
  </si>
  <si>
    <t># USGS-WRD  - U.S. Geological Survey-Water Resources Discipline</t>
  </si>
  <si>
    <t># USGSOKWC  - USGS - Oklahoma Water Science Center</t>
  </si>
  <si>
    <t># Description of medium_cd:</t>
  </si>
  <si>
    <t># WS  - Surface water</t>
  </si>
  <si>
    <t># Description of tu_id:</t>
  </si>
  <si>
    <t># http://www.itis.gov/</t>
  </si>
  <si>
    <t># Description of body_part_id:</t>
  </si>
  <si>
    <t># Description of remark_cd:</t>
  </si>
  <si>
    <t># &lt;  - less than</t>
  </si>
  <si>
    <t># &gt;  - greater than</t>
  </si>
  <si>
    <t># E  - estimated</t>
  </si>
  <si>
    <t># Data for the following sites are included:</t>
  </si>
  <si>
    <t>#  USGS 07247350 Poteau River near Heavener, OK</t>
  </si>
  <si>
    <t># WARNING:  Some spreadsheet programs do not allow more than 256 columns. This retrieval</t>
  </si>
  <si>
    <t># may not be imported into those programs without manually editing this file.</t>
  </si>
  <si>
    <t>agency_cd</t>
  </si>
  <si>
    <t>site_no</t>
  </si>
  <si>
    <t>sample_dt</t>
  </si>
  <si>
    <t>sample_tm</t>
  </si>
  <si>
    <t>sample_end_dt</t>
  </si>
  <si>
    <t>sample_end_tm</t>
  </si>
  <si>
    <t>sample_start_time_datum_cd</t>
  </si>
  <si>
    <t>tm_datum_rlbty_cd</t>
  </si>
  <si>
    <t>coll_ent_cd</t>
  </si>
  <si>
    <t>medium_cd</t>
  </si>
  <si>
    <t>tu_id</t>
  </si>
  <si>
    <t>body_part_id</t>
  </si>
  <si>
    <t>p00004</t>
  </si>
  <si>
    <t>p00010</t>
  </si>
  <si>
    <t>p00020</t>
  </si>
  <si>
    <t>p00025</t>
  </si>
  <si>
    <t>p00032</t>
  </si>
  <si>
    <t>p00035</t>
  </si>
  <si>
    <t>p00041</t>
  </si>
  <si>
    <t>p00061</t>
  </si>
  <si>
    <t>p00063</t>
  </si>
  <si>
    <t>p00065</t>
  </si>
  <si>
    <t>p00095</t>
  </si>
  <si>
    <t>p00191</t>
  </si>
  <si>
    <t>p00300</t>
  </si>
  <si>
    <t>p00301</t>
  </si>
  <si>
    <t>p00400</t>
  </si>
  <si>
    <t>p00600</t>
  </si>
  <si>
    <t>p00605</t>
  </si>
  <si>
    <t>p00608</t>
  </si>
  <si>
    <t>p00613</t>
  </si>
  <si>
    <t>p00618</t>
  </si>
  <si>
    <t>p00625</t>
  </si>
  <si>
    <t>p00631</t>
  </si>
  <si>
    <t>p00660</t>
  </si>
  <si>
    <t>p00665</t>
  </si>
  <si>
    <t>p00666</t>
  </si>
  <si>
    <t>p00671</t>
  </si>
  <si>
    <t>p00680</t>
  </si>
  <si>
    <t>p01300</t>
  </si>
  <si>
    <t>p01305</t>
  </si>
  <si>
    <t>p01320</t>
  </si>
  <si>
    <t>p01325</t>
  </si>
  <si>
    <t>p01330</t>
  </si>
  <si>
    <t>p01340</t>
  </si>
  <si>
    <t>p01345</t>
  </si>
  <si>
    <t>p01350</t>
  </si>
  <si>
    <t>p30207</t>
  </si>
  <si>
    <t>p30209</t>
  </si>
  <si>
    <t>p50015</t>
  </si>
  <si>
    <t>p50280</t>
  </si>
  <si>
    <t>p50468</t>
  </si>
  <si>
    <t>p50569</t>
  </si>
  <si>
    <t>p63676</t>
  </si>
  <si>
    <t>p63680</t>
  </si>
  <si>
    <t>p70331</t>
  </si>
  <si>
    <t>p71846</t>
  </si>
  <si>
    <t>p71851</t>
  </si>
  <si>
    <t>p71856</t>
  </si>
  <si>
    <t>p72053</t>
  </si>
  <si>
    <t>p72104</t>
  </si>
  <si>
    <t>p72219</t>
  </si>
  <si>
    <t>p72220</t>
  </si>
  <si>
    <t>p80154</t>
  </si>
  <si>
    <t>p80155</t>
  </si>
  <si>
    <t>p81904</t>
  </si>
  <si>
    <t>p82398</t>
  </si>
  <si>
    <t>p84164</t>
  </si>
  <si>
    <t>p84171</t>
  </si>
  <si>
    <t>p84182</t>
  </si>
  <si>
    <t>p99156</t>
  </si>
  <si>
    <t>p99162</t>
  </si>
  <si>
    <t>p99168</t>
  </si>
  <si>
    <t>p99173</t>
  </si>
  <si>
    <t>p99601</t>
  </si>
  <si>
    <t>5s</t>
  </si>
  <si>
    <t>15s</t>
  </si>
  <si>
    <t>10d</t>
  </si>
  <si>
    <t>4d</t>
  </si>
  <si>
    <t>1s</t>
  </si>
  <si>
    <t>8s</t>
  </si>
  <si>
    <t>11s</t>
  </si>
  <si>
    <t>12s</t>
  </si>
  <si>
    <t>USGS</t>
  </si>
  <si>
    <t>CST</t>
  </si>
  <si>
    <t>K</t>
  </si>
  <si>
    <t>USGS-WRD</t>
  </si>
  <si>
    <t>WS</t>
  </si>
  <si>
    <t>E 10</t>
  </si>
  <si>
    <t>CDT</t>
  </si>
  <si>
    <t>E 8.6</t>
  </si>
  <si>
    <t>&gt; 4800</t>
  </si>
  <si>
    <t>&lt; 0.43</t>
  </si>
  <si>
    <t>&lt; 0.01</t>
  </si>
  <si>
    <t>&lt; 0.001</t>
  </si>
  <si>
    <t>&lt; 0.008</t>
  </si>
  <si>
    <t>&lt; 0.012</t>
  </si>
  <si>
    <t>&lt; 0.004</t>
  </si>
  <si>
    <t>E 14</t>
  </si>
  <si>
    <t>&lt; 0.013</t>
  </si>
  <si>
    <t>&lt; 0.035</t>
  </si>
  <si>
    <t>&lt; 0.003</t>
  </si>
  <si>
    <t>&lt; 0.54</t>
  </si>
  <si>
    <t>E 11</t>
  </si>
  <si>
    <t>E 6.8</t>
  </si>
  <si>
    <t>&lt; 1.1</t>
  </si>
  <si>
    <t>E 49400</t>
  </si>
  <si>
    <t>E 1400</t>
  </si>
  <si>
    <t>E 87800</t>
  </si>
  <si>
    <t>E 17</t>
  </si>
  <si>
    <t>USGSOKWC</t>
  </si>
  <si>
    <t>E 18</t>
  </si>
  <si>
    <t>E 5.8</t>
  </si>
  <si>
    <t>&lt; 0.48</t>
  </si>
  <si>
    <t>&lt; 0.47</t>
  </si>
  <si>
    <t>&lt; 0.010</t>
  </si>
  <si>
    <t>E 8.0</t>
  </si>
  <si>
    <t>&lt; 0.044</t>
  </si>
  <si>
    <t>&lt; 0.61</t>
  </si>
  <si>
    <t>&lt; 10</t>
  </si>
  <si>
    <t>E 13</t>
  </si>
  <si>
    <t>E 7.2</t>
  </si>
  <si>
    <t>&lt; 2</t>
  </si>
  <si>
    <t>E 3.9</t>
  </si>
  <si>
    <t>E 1500</t>
  </si>
  <si>
    <t>E 42</t>
  </si>
  <si>
    <t>E 247</t>
  </si>
  <si>
    <t>&lt; 0.29</t>
  </si>
  <si>
    <t>&lt; 0.27</t>
  </si>
  <si>
    <t>&lt; 0.74</t>
  </si>
  <si>
    <t>&lt; 0.73</t>
  </si>
  <si>
    <t>E 12</t>
  </si>
  <si>
    <t>&lt; 0.23</t>
  </si>
  <si>
    <t>E 0.039</t>
  </si>
  <si>
    <t>E 0.031</t>
  </si>
  <si>
    <t>&lt; 0.34</t>
  </si>
  <si>
    <t>E 0.48</t>
  </si>
  <si>
    <t>&lt; 0.30</t>
  </si>
  <si>
    <t>E 0.30</t>
  </si>
  <si>
    <t>&lt; 0.36</t>
  </si>
  <si>
    <t>E 0.021</t>
  </si>
  <si>
    <t>E 7.6</t>
  </si>
  <si>
    <t>&lt; 0.19</t>
  </si>
  <si>
    <t>E 6.2</t>
  </si>
  <si>
    <t>E 0.084</t>
  </si>
  <si>
    <t>E 0.029</t>
  </si>
  <si>
    <t>E 6.9</t>
  </si>
  <si>
    <t>&lt; 0.55</t>
  </si>
  <si>
    <t>E 15</t>
  </si>
  <si>
    <t>&lt; 0.69</t>
  </si>
  <si>
    <t>&lt; 0.68</t>
  </si>
  <si>
    <t>DO</t>
  </si>
  <si>
    <t>DO%SAT</t>
  </si>
  <si>
    <t>TN</t>
  </si>
  <si>
    <t>TON</t>
  </si>
  <si>
    <t>NH4</t>
  </si>
  <si>
    <t>NO3</t>
  </si>
  <si>
    <t>NO2</t>
  </si>
  <si>
    <t>TKN</t>
  </si>
  <si>
    <t>NO2+NO3</t>
  </si>
  <si>
    <t>PO4</t>
  </si>
  <si>
    <t>TP</t>
  </si>
  <si>
    <t>TDP</t>
  </si>
  <si>
    <t>PO4-P</t>
  </si>
  <si>
    <t>TOC</t>
  </si>
  <si>
    <t>SS%&lt;0.06mm</t>
  </si>
  <si>
    <t>TSS mg/L</t>
  </si>
  <si>
    <t>Q (cms)</t>
  </si>
  <si>
    <t xml:space="preserve">Water T </t>
  </si>
  <si>
    <t>Air T</t>
  </si>
  <si>
    <t>Q m(CFS)</t>
  </si>
  <si>
    <t>Date</t>
  </si>
  <si>
    <t>DOY</t>
  </si>
  <si>
    <t>Time</t>
  </si>
  <si>
    <t>MESONET_AIRTEMP</t>
  </si>
  <si>
    <t>Water Temp_C</t>
  </si>
  <si>
    <t>Air Temp_C</t>
  </si>
  <si>
    <t>Q_CFS</t>
  </si>
  <si>
    <t>Q_CMS</t>
  </si>
  <si>
    <t>NH4-N</t>
  </si>
  <si>
    <t>NO2+NO3-N</t>
  </si>
  <si>
    <t>PONL</t>
  </si>
  <si>
    <t>DONL</t>
  </si>
  <si>
    <t>NO3-N</t>
  </si>
  <si>
    <t>POPL</t>
  </si>
  <si>
    <t>DOPL</t>
  </si>
  <si>
    <t>PIP</t>
  </si>
  <si>
    <t>SSOL1</t>
  </si>
  <si>
    <t>SSOL2</t>
  </si>
  <si>
    <t>POCL</t>
  </si>
  <si>
    <t>DOCL</t>
  </si>
  <si>
    <t>SiO2</t>
  </si>
  <si>
    <t>DOSat (mg/L)</t>
  </si>
  <si>
    <t>EST CHLA ug/L</t>
  </si>
  <si>
    <t>CYANO</t>
  </si>
  <si>
    <t>CHLOR</t>
  </si>
  <si>
    <t>FDIAT</t>
  </si>
  <si>
    <t>NH4CEN</t>
  </si>
  <si>
    <t>NH4NUM</t>
  </si>
  <si>
    <t>Cen Code</t>
  </si>
  <si>
    <t>NO3NUM</t>
  </si>
  <si>
    <t>NO3CEN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</si>
  <si>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</si>
  <si>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</si>
  <si>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</si>
  <si>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</si>
  <si>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</si>
  <si>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</si>
  <si>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</si>
  <si>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</si>
  <si>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</si>
  <si>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</si>
  <si>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</si>
  <si>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</si>
  <si>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</si>
  <si>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</si>
  <si>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</si>
  <si>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</si>
  <si>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</si>
  <si>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</si>
  <si>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</si>
  <si>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</si>
  <si>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</si>
  <si>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</si>
  <si>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</si>
  <si>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</si>
  <si>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LOG Q</t>
  </si>
  <si>
    <t>PO4NUM</t>
  </si>
  <si>
    <t>PO4CEN</t>
  </si>
  <si>
    <t>0.012 - 0.016</t>
  </si>
  <si>
    <t>0.005 - 0.009</t>
  </si>
  <si>
    <t>0.006 - 0.01</t>
  </si>
  <si>
    <t>0.009 - 0.013</t>
  </si>
  <si>
    <t>0.017 - 0.021</t>
  </si>
  <si>
    <t>0.006 - 0.010</t>
  </si>
  <si>
    <t>0.013 - 0.017</t>
  </si>
  <si>
    <t>PP</t>
  </si>
  <si>
    <t>LOG TDP</t>
  </si>
  <si>
    <t>DOPLLO</t>
  </si>
  <si>
    <t>DOPLHI</t>
  </si>
  <si>
    <t>TONHI</t>
  </si>
  <si>
    <t>TONLO</t>
  </si>
  <si>
    <t>X Variable 1</t>
  </si>
  <si>
    <t>X Variable 2</t>
  </si>
  <si>
    <t>X Variable 3</t>
  </si>
  <si>
    <t>LOG TOC</t>
  </si>
  <si>
    <t>Res</t>
  </si>
  <si>
    <t>Polynomial DOY</t>
  </si>
  <si>
    <t>Water Temp</t>
  </si>
  <si>
    <t>LN TN</t>
  </si>
  <si>
    <t>LN Q</t>
  </si>
  <si>
    <r>
      <t>SIN 2</t>
    </r>
    <r>
      <rPr>
        <sz val="11"/>
        <color theme="1"/>
        <rFont val="Calibri"/>
        <family val="2"/>
      </rPr>
      <t>πT</t>
    </r>
  </si>
  <si>
    <r>
      <t>COS 2</t>
    </r>
    <r>
      <rPr>
        <sz val="11"/>
        <color theme="1"/>
        <rFont val="Calibri"/>
        <family val="2"/>
      </rPr>
      <t>πT</t>
    </r>
  </si>
  <si>
    <t>SIN 2πT</t>
  </si>
  <si>
    <t>COS 2πT</t>
  </si>
  <si>
    <t>LN NH4</t>
  </si>
  <si>
    <t>LN NO3</t>
  </si>
  <si>
    <t>LN TON</t>
  </si>
  <si>
    <t>LN TP</t>
  </si>
  <si>
    <t>LN TSS</t>
  </si>
  <si>
    <t>LN DOPL</t>
  </si>
  <si>
    <t>LN PP</t>
  </si>
  <si>
    <t>LN SSOL1</t>
  </si>
  <si>
    <t>LN SSOL2</t>
  </si>
  <si>
    <t>LN PO4</t>
  </si>
  <si>
    <t>E 0.129</t>
  </si>
  <si>
    <t>E 0.130</t>
  </si>
  <si>
    <t>p71999</t>
  </si>
  <si>
    <t>p99111</t>
  </si>
  <si>
    <t>p99201</t>
  </si>
  <si>
    <t>p99206</t>
  </si>
  <si>
    <t>&lt;0.001</t>
  </si>
  <si>
    <t>Predicted NH4 MLE Regression for Censored Data Flow-only Model</t>
  </si>
  <si>
    <t>Predicted PO4 MLE regression for censored data flow only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</si>
</sst>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0" fontId="0" fillId="33" borderId="0" xfId="0" applyFill="1"/>
    <xf numFmtId="0" fontId="16" fillId="35" borderId="0" xfId="0" applyFont="1" applyFill="1"/>
    <xf numFmtId="0" fontId="0" fillId="35" borderId="0" xfId="0" applyFill="1"/>
    <xf numFmtId="0" fontId="16" fillId="34" borderId="0" xfId="0" applyFont="1" applyFill="1"/>
    <xf numFmtId="0" fontId="0" fillId="0" borderId="0" xfId="0" applyFont="1" applyFill="1"/>
    <xf numFmtId="0" fontId="0" fillId="0" borderId="0" xfId="0" applyFill="1"/>
    <xf numFmtId="0" fontId="14" fillId="0" borderId="0" xfId="0" applyFont="1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Continuous"/>
    </xf>
    <xf numFmtId="0" fontId="16" fillId="33" borderId="0" xfId="0" applyFont="1" applyFill="1"/>
    <xf numFmtId="0" fontId="19" fillId="0" borderId="0" xfId="0" applyFont="1"/>
    <xf numFmtId="0" fontId="0" fillId="36" borderId="0" xfId="0" applyFill="1"/>
    <xf numFmtId="2" fontId="0" fillId="36" borderId="0" xfId="0" applyNumberFormat="1" applyFill="1"/>
    <xf numFmtId="14" fontId="0" fillId="36" borderId="0" xfId="0" applyNumberFormat="1" applyFill="1"/>
    <xf numFmtId="14" fontId="19" fillId="37" borderId="0" xfId="0" applyNumberFormat="1" applyFont="1" applyFill="1"/>
    <xf numFmtId="2" fontId="19" fillId="37" borderId="0" xfId="0" applyNumberFormat="1" applyFont="1" applyFill="1"/>
    <xf numFmtId="0" fontId="19" fillId="37" borderId="0" xfId="0" applyFont="1" applyFill="1"/>
    <xf numFmtId="0" fontId="0" fillId="37" borderId="0" xfId="0" applyFill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8" fillId="0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"/>
    </xf>
    <xf numFmtId="0" fontId="18" fillId="36" borderId="11" xfId="0" applyFont="1" applyFill="1" applyBorder="1" applyAlignment="1">
      <alignment horizontal="centerContinuous"/>
    </xf>
    <xf numFmtId="0" fontId="0" fillId="36" borderId="0" xfId="0" applyFill="1" applyBorder="1" applyAlignment="1"/>
    <xf numFmtId="0" fontId="0" fillId="36" borderId="10" xfId="0" applyFill="1" applyBorder="1" applyAlignment="1"/>
    <xf numFmtId="0" fontId="18" fillId="36" borderId="11" xfId="0" applyFont="1" applyFill="1" applyBorder="1" applyAlignment="1">
      <alignment horizontal="center"/>
    </xf>
    <xf numFmtId="0" fontId="0" fillId="36" borderId="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0.23161767279090115"/>
                  <c:y val="-0.67088254593175856"/>
                </c:manualLayout>
              </c:layout>
              <c:numFmt formatCode="#,##0.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'Temperature Calibration'!$B$2:$B$64</c:f>
              <c:numCache>
                <c:formatCode>0.00</c:formatCode>
                <c:ptCount val="63"/>
                <c:pt idx="0">
                  <c:v>-23</c:v>
                </c:pt>
                <c:pt idx="1">
                  <c:v>-12</c:v>
                </c:pt>
                <c:pt idx="2">
                  <c:v>-8</c:v>
                </c:pt>
                <c:pt idx="3">
                  <c:v>14</c:v>
                </c:pt>
                <c:pt idx="4">
                  <c:v>25</c:v>
                </c:pt>
                <c:pt idx="5">
                  <c:v>31</c:v>
                </c:pt>
                <c:pt idx="6">
                  <c:v>38</c:v>
                </c:pt>
                <c:pt idx="7">
                  <c:v>50</c:v>
                </c:pt>
                <c:pt idx="8">
                  <c:v>50</c:v>
                </c:pt>
                <c:pt idx="9">
                  <c:v>54</c:v>
                </c:pt>
                <c:pt idx="10">
                  <c:v>70</c:v>
                </c:pt>
                <c:pt idx="11">
                  <c:v>72</c:v>
                </c:pt>
                <c:pt idx="12">
                  <c:v>75</c:v>
                </c:pt>
                <c:pt idx="13">
                  <c:v>81</c:v>
                </c:pt>
                <c:pt idx="14">
                  <c:v>86</c:v>
                </c:pt>
                <c:pt idx="15">
                  <c:v>93</c:v>
                </c:pt>
                <c:pt idx="16">
                  <c:v>98</c:v>
                </c:pt>
                <c:pt idx="17">
                  <c:v>101</c:v>
                </c:pt>
                <c:pt idx="18">
                  <c:v>101</c:v>
                </c:pt>
                <c:pt idx="19">
                  <c:v>103</c:v>
                </c:pt>
                <c:pt idx="20">
                  <c:v>104</c:v>
                </c:pt>
                <c:pt idx="21">
                  <c:v>105</c:v>
                </c:pt>
                <c:pt idx="22">
                  <c:v>105</c:v>
                </c:pt>
                <c:pt idx="23">
                  <c:v>110</c:v>
                </c:pt>
                <c:pt idx="24">
                  <c:v>112</c:v>
                </c:pt>
                <c:pt idx="25">
                  <c:v>115</c:v>
                </c:pt>
                <c:pt idx="26">
                  <c:v>116</c:v>
                </c:pt>
                <c:pt idx="27">
                  <c:v>122</c:v>
                </c:pt>
                <c:pt idx="28">
                  <c:v>128</c:v>
                </c:pt>
                <c:pt idx="29">
                  <c:v>129</c:v>
                </c:pt>
                <c:pt idx="30">
                  <c:v>131</c:v>
                </c:pt>
                <c:pt idx="31">
                  <c:v>142</c:v>
                </c:pt>
                <c:pt idx="32">
                  <c:v>143</c:v>
                </c:pt>
                <c:pt idx="33">
                  <c:v>158</c:v>
                </c:pt>
                <c:pt idx="34">
                  <c:v>160</c:v>
                </c:pt>
                <c:pt idx="35">
                  <c:v>165</c:v>
                </c:pt>
                <c:pt idx="36">
                  <c:v>169</c:v>
                </c:pt>
                <c:pt idx="37">
                  <c:v>177</c:v>
                </c:pt>
                <c:pt idx="38">
                  <c:v>179</c:v>
                </c:pt>
                <c:pt idx="39">
                  <c:v>190</c:v>
                </c:pt>
                <c:pt idx="40">
                  <c:v>211</c:v>
                </c:pt>
                <c:pt idx="41">
                  <c:v>218</c:v>
                </c:pt>
                <c:pt idx="42">
                  <c:v>223</c:v>
                </c:pt>
                <c:pt idx="43">
                  <c:v>226</c:v>
                </c:pt>
                <c:pt idx="44">
                  <c:v>228</c:v>
                </c:pt>
                <c:pt idx="45">
                  <c:v>229</c:v>
                </c:pt>
                <c:pt idx="46">
                  <c:v>240</c:v>
                </c:pt>
                <c:pt idx="47">
                  <c:v>277</c:v>
                </c:pt>
                <c:pt idx="48">
                  <c:v>287</c:v>
                </c:pt>
                <c:pt idx="49">
                  <c:v>291</c:v>
                </c:pt>
                <c:pt idx="50">
                  <c:v>298</c:v>
                </c:pt>
                <c:pt idx="51">
                  <c:v>302</c:v>
                </c:pt>
                <c:pt idx="52">
                  <c:v>302</c:v>
                </c:pt>
                <c:pt idx="53">
                  <c:v>313</c:v>
                </c:pt>
                <c:pt idx="54">
                  <c:v>326</c:v>
                </c:pt>
                <c:pt idx="55">
                  <c:v>337</c:v>
                </c:pt>
                <c:pt idx="56">
                  <c:v>339</c:v>
                </c:pt>
                <c:pt idx="57">
                  <c:v>342</c:v>
                </c:pt>
                <c:pt idx="58">
                  <c:v>353</c:v>
                </c:pt>
                <c:pt idx="59">
                  <c:v>357</c:v>
                </c:pt>
                <c:pt idx="60">
                  <c:v>379</c:v>
                </c:pt>
                <c:pt idx="61">
                  <c:v>390</c:v>
                </c:pt>
                <c:pt idx="62">
                  <c:v>396</c:v>
                </c:pt>
              </c:numCache>
            </c:numRef>
          </c:xVal>
          <c:yVal>
            <c:numRef>
              <c:f>'Temperature Calibration'!$C$2:$C$64</c:f>
              <c:numCache>
                <c:formatCode>General</c:formatCode>
                <c:ptCount val="63"/>
                <c:pt idx="0">
                  <c:v>6.8</c:v>
                </c:pt>
                <c:pt idx="1">
                  <c:v>8.6999999999999993</c:v>
                </c:pt>
                <c:pt idx="2">
                  <c:v>9.1</c:v>
                </c:pt>
                <c:pt idx="3">
                  <c:v>6.8</c:v>
                </c:pt>
                <c:pt idx="4">
                  <c:v>8.6</c:v>
                </c:pt>
                <c:pt idx="5">
                  <c:v>10.199999999999999</c:v>
                </c:pt>
                <c:pt idx="6">
                  <c:v>8.5</c:v>
                </c:pt>
                <c:pt idx="7">
                  <c:v>9.9</c:v>
                </c:pt>
                <c:pt idx="8">
                  <c:v>6</c:v>
                </c:pt>
                <c:pt idx="9">
                  <c:v>12.2</c:v>
                </c:pt>
                <c:pt idx="10">
                  <c:v>10.8</c:v>
                </c:pt>
                <c:pt idx="11">
                  <c:v>12</c:v>
                </c:pt>
                <c:pt idx="12">
                  <c:v>11.5</c:v>
                </c:pt>
                <c:pt idx="13">
                  <c:v>15.1</c:v>
                </c:pt>
                <c:pt idx="14">
                  <c:v>15.6</c:v>
                </c:pt>
                <c:pt idx="15">
                  <c:v>9.4</c:v>
                </c:pt>
                <c:pt idx="16">
                  <c:v>14.1</c:v>
                </c:pt>
                <c:pt idx="17">
                  <c:v>22.3</c:v>
                </c:pt>
                <c:pt idx="18">
                  <c:v>20.7</c:v>
                </c:pt>
                <c:pt idx="19">
                  <c:v>19.600000000000001</c:v>
                </c:pt>
                <c:pt idx="20">
                  <c:v>15.8</c:v>
                </c:pt>
                <c:pt idx="21">
                  <c:v>18.899999999999999</c:v>
                </c:pt>
                <c:pt idx="22">
                  <c:v>14.2</c:v>
                </c:pt>
                <c:pt idx="23">
                  <c:v>19.5</c:v>
                </c:pt>
                <c:pt idx="24">
                  <c:v>18.399999999999999</c:v>
                </c:pt>
                <c:pt idx="25">
                  <c:v>15.1</c:v>
                </c:pt>
                <c:pt idx="26">
                  <c:v>17.2</c:v>
                </c:pt>
                <c:pt idx="27">
                  <c:v>13.6</c:v>
                </c:pt>
                <c:pt idx="28">
                  <c:v>20.2</c:v>
                </c:pt>
                <c:pt idx="29">
                  <c:v>19.100000000000001</c:v>
                </c:pt>
                <c:pt idx="30">
                  <c:v>18.399999999999999</c:v>
                </c:pt>
                <c:pt idx="31">
                  <c:v>19.899999999999999</c:v>
                </c:pt>
                <c:pt idx="32">
                  <c:v>22.6</c:v>
                </c:pt>
                <c:pt idx="33">
                  <c:v>28.4</c:v>
                </c:pt>
                <c:pt idx="34">
                  <c:v>21.8</c:v>
                </c:pt>
                <c:pt idx="35">
                  <c:v>28.1</c:v>
                </c:pt>
                <c:pt idx="36">
                  <c:v>28.2</c:v>
                </c:pt>
                <c:pt idx="37">
                  <c:v>30</c:v>
                </c:pt>
                <c:pt idx="38">
                  <c:v>34.700000000000003</c:v>
                </c:pt>
                <c:pt idx="39">
                  <c:v>23.9</c:v>
                </c:pt>
                <c:pt idx="40">
                  <c:v>34</c:v>
                </c:pt>
                <c:pt idx="41">
                  <c:v>28.1</c:v>
                </c:pt>
                <c:pt idx="42">
                  <c:v>33.5</c:v>
                </c:pt>
                <c:pt idx="43">
                  <c:v>24.6</c:v>
                </c:pt>
                <c:pt idx="44">
                  <c:v>29</c:v>
                </c:pt>
                <c:pt idx="45">
                  <c:v>28.7</c:v>
                </c:pt>
                <c:pt idx="46">
                  <c:v>29.2</c:v>
                </c:pt>
                <c:pt idx="47">
                  <c:v>19.3</c:v>
                </c:pt>
                <c:pt idx="48">
                  <c:v>18.2</c:v>
                </c:pt>
                <c:pt idx="49">
                  <c:v>18.600000000000001</c:v>
                </c:pt>
                <c:pt idx="50">
                  <c:v>22.6</c:v>
                </c:pt>
                <c:pt idx="51">
                  <c:v>16</c:v>
                </c:pt>
                <c:pt idx="52">
                  <c:v>19.7</c:v>
                </c:pt>
                <c:pt idx="53">
                  <c:v>15.2</c:v>
                </c:pt>
                <c:pt idx="54">
                  <c:v>13.1</c:v>
                </c:pt>
                <c:pt idx="55">
                  <c:v>9.4</c:v>
                </c:pt>
                <c:pt idx="56">
                  <c:v>9.6999999999999993</c:v>
                </c:pt>
                <c:pt idx="57">
                  <c:v>6.8</c:v>
                </c:pt>
                <c:pt idx="58">
                  <c:v>8.6999999999999993</c:v>
                </c:pt>
                <c:pt idx="59">
                  <c:v>9.1</c:v>
                </c:pt>
                <c:pt idx="60">
                  <c:v>6.8</c:v>
                </c:pt>
                <c:pt idx="61">
                  <c:v>8.6</c:v>
                </c:pt>
                <c:pt idx="62">
                  <c:v>10.199999999999999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'Temperature Calibration'!$B$5:$B$61</c:f>
              <c:numCache>
                <c:formatCode>0.00</c:formatCode>
                <c:ptCount val="57"/>
                <c:pt idx="0">
                  <c:v>14</c:v>
                </c:pt>
                <c:pt idx="1">
                  <c:v>25</c:v>
                </c:pt>
                <c:pt idx="2">
                  <c:v>31</c:v>
                </c:pt>
                <c:pt idx="3">
                  <c:v>38</c:v>
                </c:pt>
                <c:pt idx="4">
                  <c:v>50</c:v>
                </c:pt>
                <c:pt idx="5">
                  <c:v>50</c:v>
                </c:pt>
                <c:pt idx="6">
                  <c:v>54</c:v>
                </c:pt>
                <c:pt idx="7">
                  <c:v>70</c:v>
                </c:pt>
                <c:pt idx="8">
                  <c:v>72</c:v>
                </c:pt>
                <c:pt idx="9">
                  <c:v>75</c:v>
                </c:pt>
                <c:pt idx="10">
                  <c:v>81</c:v>
                </c:pt>
                <c:pt idx="11">
                  <c:v>86</c:v>
                </c:pt>
                <c:pt idx="12">
                  <c:v>93</c:v>
                </c:pt>
                <c:pt idx="13">
                  <c:v>98</c:v>
                </c:pt>
                <c:pt idx="14">
                  <c:v>101</c:v>
                </c:pt>
                <c:pt idx="15">
                  <c:v>101</c:v>
                </c:pt>
                <c:pt idx="16">
                  <c:v>103</c:v>
                </c:pt>
                <c:pt idx="17">
                  <c:v>104</c:v>
                </c:pt>
                <c:pt idx="18">
                  <c:v>105</c:v>
                </c:pt>
                <c:pt idx="19">
                  <c:v>105</c:v>
                </c:pt>
                <c:pt idx="20">
                  <c:v>110</c:v>
                </c:pt>
                <c:pt idx="21">
                  <c:v>112</c:v>
                </c:pt>
                <c:pt idx="22">
                  <c:v>115</c:v>
                </c:pt>
                <c:pt idx="23">
                  <c:v>116</c:v>
                </c:pt>
                <c:pt idx="24">
                  <c:v>122</c:v>
                </c:pt>
                <c:pt idx="25">
                  <c:v>128</c:v>
                </c:pt>
                <c:pt idx="26">
                  <c:v>129</c:v>
                </c:pt>
                <c:pt idx="27">
                  <c:v>131</c:v>
                </c:pt>
                <c:pt idx="28">
                  <c:v>142</c:v>
                </c:pt>
                <c:pt idx="29">
                  <c:v>143</c:v>
                </c:pt>
                <c:pt idx="30">
                  <c:v>158</c:v>
                </c:pt>
                <c:pt idx="31">
                  <c:v>160</c:v>
                </c:pt>
                <c:pt idx="32">
                  <c:v>165</c:v>
                </c:pt>
                <c:pt idx="33">
                  <c:v>169</c:v>
                </c:pt>
                <c:pt idx="34">
                  <c:v>177</c:v>
                </c:pt>
                <c:pt idx="35">
                  <c:v>179</c:v>
                </c:pt>
                <c:pt idx="36">
                  <c:v>190</c:v>
                </c:pt>
                <c:pt idx="37">
                  <c:v>211</c:v>
                </c:pt>
                <c:pt idx="38">
                  <c:v>218</c:v>
                </c:pt>
                <c:pt idx="39">
                  <c:v>223</c:v>
                </c:pt>
                <c:pt idx="40">
                  <c:v>226</c:v>
                </c:pt>
                <c:pt idx="41">
                  <c:v>228</c:v>
                </c:pt>
                <c:pt idx="42">
                  <c:v>229</c:v>
                </c:pt>
                <c:pt idx="43">
                  <c:v>240</c:v>
                </c:pt>
                <c:pt idx="44">
                  <c:v>277</c:v>
                </c:pt>
                <c:pt idx="45">
                  <c:v>287</c:v>
                </c:pt>
                <c:pt idx="46">
                  <c:v>291</c:v>
                </c:pt>
                <c:pt idx="47">
                  <c:v>298</c:v>
                </c:pt>
                <c:pt idx="48">
                  <c:v>302</c:v>
                </c:pt>
                <c:pt idx="49">
                  <c:v>302</c:v>
                </c:pt>
                <c:pt idx="50">
                  <c:v>313</c:v>
                </c:pt>
                <c:pt idx="51">
                  <c:v>326</c:v>
                </c:pt>
                <c:pt idx="52">
                  <c:v>337</c:v>
                </c:pt>
                <c:pt idx="53">
                  <c:v>339</c:v>
                </c:pt>
                <c:pt idx="54">
                  <c:v>342</c:v>
                </c:pt>
                <c:pt idx="55">
                  <c:v>353</c:v>
                </c:pt>
                <c:pt idx="56">
                  <c:v>357</c:v>
                </c:pt>
              </c:numCache>
            </c:numRef>
          </c:xVal>
          <c:yVal>
            <c:numRef>
              <c:f>'Temperature Calibration'!$G$5:$G$61</c:f>
              <c:numCache>
                <c:formatCode>General</c:formatCode>
                <c:ptCount val="57"/>
                <c:pt idx="0">
                  <c:v>6.0081619143999996</c:v>
                </c:pt>
                <c:pt idx="1">
                  <c:v>6.0629257812499997</c:v>
                </c:pt>
                <c:pt idx="2">
                  <c:v>6.3415597476499999</c:v>
                </c:pt>
                <c:pt idx="3">
                  <c:v>6.8586084423999996</c:v>
                </c:pt>
                <c:pt idx="4">
                  <c:v>8.1518125000000001</c:v>
                </c:pt>
                <c:pt idx="5">
                  <c:v>8.1518125000000001</c:v>
                </c:pt>
                <c:pt idx="6">
                  <c:v>8.6787672903999997</c:v>
                </c:pt>
                <c:pt idx="7">
                  <c:v>11.1464765</c:v>
                </c:pt>
                <c:pt idx="8">
                  <c:v>11.486710950399999</c:v>
                </c:pt>
                <c:pt idx="9">
                  <c:v>12.006988281250003</c:v>
                </c:pt>
                <c:pt idx="10">
                  <c:v>13.077344627650001</c:v>
                </c:pt>
                <c:pt idx="11">
                  <c:v>13.992215994400002</c:v>
                </c:pt>
                <c:pt idx="12">
                  <c:v>15.294025319650002</c:v>
                </c:pt>
                <c:pt idx="13">
                  <c:v>16.229900154400006</c:v>
                </c:pt>
                <c:pt idx="14">
                  <c:v>16.790801039650002</c:v>
                </c:pt>
                <c:pt idx="15">
                  <c:v>16.790801039650002</c:v>
                </c:pt>
                <c:pt idx="16">
                  <c:v>17.163667131650005</c:v>
                </c:pt>
                <c:pt idx="17">
                  <c:v>17.349638310400003</c:v>
                </c:pt>
                <c:pt idx="18">
                  <c:v>17.535239781250002</c:v>
                </c:pt>
                <c:pt idx="19">
                  <c:v>17.535239781250002</c:v>
                </c:pt>
                <c:pt idx="20">
                  <c:v>18.4561165</c:v>
                </c:pt>
                <c:pt idx="21">
                  <c:v>18.820314022400005</c:v>
                </c:pt>
                <c:pt idx="22">
                  <c:v>19.361087281250008</c:v>
                </c:pt>
                <c:pt idx="23">
                  <c:v>19.539705702400006</c:v>
                </c:pt>
                <c:pt idx="24">
                  <c:v>20.591388090400006</c:v>
                </c:pt>
                <c:pt idx="25">
                  <c:v>21.602757030399999</c:v>
                </c:pt>
                <c:pt idx="26">
                  <c:v>21.766842851650004</c:v>
                </c:pt>
                <c:pt idx="27">
                  <c:v>22.090864007650005</c:v>
                </c:pt>
                <c:pt idx="28">
                  <c:v>23.763198586400001</c:v>
                </c:pt>
                <c:pt idx="29">
                  <c:v>23.905154579649995</c:v>
                </c:pt>
                <c:pt idx="30">
                  <c:v>25.803451386399999</c:v>
                </c:pt>
                <c:pt idx="31">
                  <c:v>26.021384000000005</c:v>
                </c:pt>
                <c:pt idx="32">
                  <c:v>26.527282281250017</c:v>
                </c:pt>
                <c:pt idx="33">
                  <c:v>26.890756107649999</c:v>
                </c:pt>
                <c:pt idx="34">
                  <c:v>27.503384915650003</c:v>
                </c:pt>
                <c:pt idx="35">
                  <c:v>27.63208687165001</c:v>
                </c:pt>
                <c:pt idx="36">
                  <c:v>28.159716499999995</c:v>
                </c:pt>
                <c:pt idx="37">
                  <c:v>28.298001975650024</c:v>
                </c:pt>
                <c:pt idx="38">
                  <c:v>28.08941893840003</c:v>
                </c:pt>
                <c:pt idx="39">
                  <c:v>27.863864835650006</c:v>
                </c:pt>
                <c:pt idx="40">
                  <c:v>27.698414458400023</c:v>
                </c:pt>
                <c:pt idx="41">
                  <c:v>27.575739750399983</c:v>
                </c:pt>
                <c:pt idx="42">
                  <c:v>27.510725391650006</c:v>
                </c:pt>
                <c:pt idx="43">
                  <c:v>26.638024000000023</c:v>
                </c:pt>
                <c:pt idx="44">
                  <c:v>21.869999295650011</c:v>
                </c:pt>
                <c:pt idx="45">
                  <c:v>20.217909443650015</c:v>
                </c:pt>
                <c:pt idx="46">
                  <c:v>19.529983463650034</c:v>
                </c:pt>
                <c:pt idx="47">
                  <c:v>18.299886394399948</c:v>
                </c:pt>
                <c:pt idx="48">
                  <c:v>17.586810234400033</c:v>
                </c:pt>
                <c:pt idx="49">
                  <c:v>17.586810234400033</c:v>
                </c:pt>
                <c:pt idx="50">
                  <c:v>15.616119003649972</c:v>
                </c:pt>
                <c:pt idx="51">
                  <c:v>13.343029818400007</c:v>
                </c:pt>
                <c:pt idx="52">
                  <c:v>11.552634483649962</c:v>
                </c:pt>
                <c:pt idx="53">
                  <c:v>11.246965175650063</c:v>
                </c:pt>
                <c:pt idx="54">
                  <c:v>10.80245394640008</c:v>
                </c:pt>
                <c:pt idx="55">
                  <c:v>9.3435889316499914</c:v>
                </c:pt>
                <c:pt idx="56">
                  <c:v>8.8921322396499551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'Temperature Calibration'!$B$5:$B$61</c:f>
              <c:numCache>
                <c:formatCode>0.00</c:formatCode>
                <c:ptCount val="57"/>
                <c:pt idx="0">
                  <c:v>14</c:v>
                </c:pt>
                <c:pt idx="1">
                  <c:v>25</c:v>
                </c:pt>
                <c:pt idx="2">
                  <c:v>31</c:v>
                </c:pt>
                <c:pt idx="3">
                  <c:v>38</c:v>
                </c:pt>
                <c:pt idx="4">
                  <c:v>50</c:v>
                </c:pt>
                <c:pt idx="5">
                  <c:v>50</c:v>
                </c:pt>
                <c:pt idx="6">
                  <c:v>54</c:v>
                </c:pt>
                <c:pt idx="7">
                  <c:v>70</c:v>
                </c:pt>
                <c:pt idx="8">
                  <c:v>72</c:v>
                </c:pt>
                <c:pt idx="9">
                  <c:v>75</c:v>
                </c:pt>
                <c:pt idx="10">
                  <c:v>81</c:v>
                </c:pt>
                <c:pt idx="11">
                  <c:v>86</c:v>
                </c:pt>
                <c:pt idx="12">
                  <c:v>93</c:v>
                </c:pt>
                <c:pt idx="13">
                  <c:v>98</c:v>
                </c:pt>
                <c:pt idx="14">
                  <c:v>101</c:v>
                </c:pt>
                <c:pt idx="15">
                  <c:v>101</c:v>
                </c:pt>
                <c:pt idx="16">
                  <c:v>103</c:v>
                </c:pt>
                <c:pt idx="17">
                  <c:v>104</c:v>
                </c:pt>
                <c:pt idx="18">
                  <c:v>105</c:v>
                </c:pt>
                <c:pt idx="19">
                  <c:v>105</c:v>
                </c:pt>
                <c:pt idx="20">
                  <c:v>110</c:v>
                </c:pt>
                <c:pt idx="21">
                  <c:v>112</c:v>
                </c:pt>
                <c:pt idx="22">
                  <c:v>115</c:v>
                </c:pt>
                <c:pt idx="23">
                  <c:v>116</c:v>
                </c:pt>
                <c:pt idx="24">
                  <c:v>122</c:v>
                </c:pt>
                <c:pt idx="25">
                  <c:v>128</c:v>
                </c:pt>
                <c:pt idx="26">
                  <c:v>129</c:v>
                </c:pt>
                <c:pt idx="27">
                  <c:v>131</c:v>
                </c:pt>
                <c:pt idx="28">
                  <c:v>142</c:v>
                </c:pt>
                <c:pt idx="29">
                  <c:v>143</c:v>
                </c:pt>
                <c:pt idx="30">
                  <c:v>158</c:v>
                </c:pt>
                <c:pt idx="31">
                  <c:v>160</c:v>
                </c:pt>
                <c:pt idx="32">
                  <c:v>165</c:v>
                </c:pt>
                <c:pt idx="33">
                  <c:v>169</c:v>
                </c:pt>
                <c:pt idx="34">
                  <c:v>177</c:v>
                </c:pt>
                <c:pt idx="35">
                  <c:v>179</c:v>
                </c:pt>
                <c:pt idx="36">
                  <c:v>190</c:v>
                </c:pt>
                <c:pt idx="37">
                  <c:v>211</c:v>
                </c:pt>
                <c:pt idx="38">
                  <c:v>218</c:v>
                </c:pt>
                <c:pt idx="39">
                  <c:v>223</c:v>
                </c:pt>
                <c:pt idx="40">
                  <c:v>226</c:v>
                </c:pt>
                <c:pt idx="41">
                  <c:v>228</c:v>
                </c:pt>
                <c:pt idx="42">
                  <c:v>229</c:v>
                </c:pt>
                <c:pt idx="43">
                  <c:v>240</c:v>
                </c:pt>
                <c:pt idx="44">
                  <c:v>277</c:v>
                </c:pt>
                <c:pt idx="45">
                  <c:v>287</c:v>
                </c:pt>
                <c:pt idx="46">
                  <c:v>291</c:v>
                </c:pt>
                <c:pt idx="47">
                  <c:v>298</c:v>
                </c:pt>
                <c:pt idx="48">
                  <c:v>302</c:v>
                </c:pt>
                <c:pt idx="49">
                  <c:v>302</c:v>
                </c:pt>
                <c:pt idx="50">
                  <c:v>313</c:v>
                </c:pt>
                <c:pt idx="51">
                  <c:v>326</c:v>
                </c:pt>
                <c:pt idx="52">
                  <c:v>337</c:v>
                </c:pt>
                <c:pt idx="53">
                  <c:v>339</c:v>
                </c:pt>
                <c:pt idx="54">
                  <c:v>342</c:v>
                </c:pt>
                <c:pt idx="55">
                  <c:v>353</c:v>
                </c:pt>
                <c:pt idx="56">
                  <c:v>357</c:v>
                </c:pt>
              </c:numCache>
            </c:numRef>
          </c:xVal>
          <c:yVal>
            <c:numRef>
              <c:f>'Temperature Calibration'!$I$5:$I$61</c:f>
              <c:numCache>
                <c:formatCode>General</c:formatCode>
                <c:ptCount val="57"/>
                <c:pt idx="0">
                  <c:v>5.0027162147446607</c:v>
                </c:pt>
                <c:pt idx="1">
                  <c:v>3.8191269420038871</c:v>
                </c:pt>
                <c:pt idx="2">
                  <c:v>5.3029951952391627</c:v>
                </c:pt>
                <c:pt idx="3">
                  <c:v>5.9557595607155873</c:v>
                </c:pt>
                <c:pt idx="4">
                  <c:v>8.1214834306609678</c:v>
                </c:pt>
                <c:pt idx="5">
                  <c:v>8.2500485488396684</c:v>
                </c:pt>
                <c:pt idx="6">
                  <c:v>8.777003339239668</c:v>
                </c:pt>
                <c:pt idx="7">
                  <c:v>9.7292545337821217</c:v>
                </c:pt>
                <c:pt idx="8">
                  <c:v>9.6882333072422231</c:v>
                </c:pt>
                <c:pt idx="10">
                  <c:v>11.100262890811543</c:v>
                </c:pt>
                <c:pt idx="11">
                  <c:v>12.866883119135501</c:v>
                </c:pt>
                <c:pt idx="12">
                  <c:v>13.381296426819075</c:v>
                </c:pt>
                <c:pt idx="14">
                  <c:v>16.99558297486724</c:v>
                </c:pt>
                <c:pt idx="15">
                  <c:v>16.781261765298204</c:v>
                </c:pt>
                <c:pt idx="16">
                  <c:v>17.113472569618068</c:v>
                </c:pt>
                <c:pt idx="17">
                  <c:v>15.414890185767945</c:v>
                </c:pt>
                <c:pt idx="18">
                  <c:v>16.496675228839166</c:v>
                </c:pt>
                <c:pt idx="19">
                  <c:v>16.518479553206483</c:v>
                </c:pt>
                <c:pt idx="20">
                  <c:v>18.231243784615838</c:v>
                </c:pt>
                <c:pt idx="21">
                  <c:v>18.423088744340966</c:v>
                </c:pt>
                <c:pt idx="22">
                  <c:v>18.846611413400446</c:v>
                </c:pt>
                <c:pt idx="23">
                  <c:v>17.427591296010092</c:v>
                </c:pt>
                <c:pt idx="24">
                  <c:v>18.507089771847323</c:v>
                </c:pt>
                <c:pt idx="25">
                  <c:v>18.534700530975712</c:v>
                </c:pt>
                <c:pt idx="26">
                  <c:v>20.04674660622841</c:v>
                </c:pt>
                <c:pt idx="27">
                  <c:v>19.863131931406222</c:v>
                </c:pt>
                <c:pt idx="28">
                  <c:v>22.149826381633801</c:v>
                </c:pt>
                <c:pt idx="29">
                  <c:v>23.326726944777416</c:v>
                </c:pt>
                <c:pt idx="30">
                  <c:v>26.103679587040439</c:v>
                </c:pt>
                <c:pt idx="31">
                  <c:v>24.339962684512759</c:v>
                </c:pt>
                <c:pt idx="32">
                  <c:v>28.235193173756539</c:v>
                </c:pt>
                <c:pt idx="33">
                  <c:v>26.707165029032385</c:v>
                </c:pt>
                <c:pt idx="34">
                  <c:v>27.601620964489673</c:v>
                </c:pt>
                <c:pt idx="35">
                  <c:v>29.339997764156532</c:v>
                </c:pt>
                <c:pt idx="36">
                  <c:v>26.022325619288623</c:v>
                </c:pt>
                <c:pt idx="38">
                  <c:v>28.329971959676573</c:v>
                </c:pt>
                <c:pt idx="40">
                  <c:v>26.44451646495682</c:v>
                </c:pt>
                <c:pt idx="41">
                  <c:v>29.955822831525822</c:v>
                </c:pt>
                <c:pt idx="42">
                  <c:v>30.647185440597134</c:v>
                </c:pt>
                <c:pt idx="43">
                  <c:v>26.897596912960324</c:v>
                </c:pt>
                <c:pt idx="44">
                  <c:v>24.068880019962311</c:v>
                </c:pt>
                <c:pt idx="45">
                  <c:v>18.628699880069501</c:v>
                </c:pt>
                <c:pt idx="46">
                  <c:v>19.489611275030718</c:v>
                </c:pt>
                <c:pt idx="47">
                  <c:v>19.104038957074824</c:v>
                </c:pt>
                <c:pt idx="48">
                  <c:v>17.448705841869533</c:v>
                </c:pt>
                <c:pt idx="49">
                  <c:v>17.658750463779455</c:v>
                </c:pt>
                <c:pt idx="50">
                  <c:v>14.236954061979377</c:v>
                </c:pt>
                <c:pt idx="51">
                  <c:v>10.737384541676871</c:v>
                </c:pt>
                <c:pt idx="52">
                  <c:v>11.398847780295807</c:v>
                </c:pt>
                <c:pt idx="53">
                  <c:v>9.3122170510180062</c:v>
                </c:pt>
                <c:pt idx="54">
                  <c:v>9.6353242758105413</c:v>
                </c:pt>
                <c:pt idx="55">
                  <c:v>10.741732349164273</c:v>
                </c:pt>
                <c:pt idx="56">
                  <c:v>8.5728254903059167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154048"/>
        <c:axId val="691336624"/>
      </c:scatterChart>
      <c:valAx>
        <c:axId val="544154048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336624"/>
        <c:crosses val="autoZero"/>
        <c:crossBetween val="midCat"/>
      </c:valAx>
      <c:valAx>
        <c:axId val="69133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15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899015748031491"/>
                  <c:y val="-2.58362496354622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TP!$F$2:$F$54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TP!$E$2:$E$54</c:f>
              <c:numCache>
                <c:formatCode>General</c:formatCode>
                <c:ptCount val="53"/>
                <c:pt idx="0">
                  <c:v>-2.9957322735539909</c:v>
                </c:pt>
                <c:pt idx="1">
                  <c:v>-2.9374633654300153</c:v>
                </c:pt>
                <c:pt idx="2">
                  <c:v>-1.5606477482646683</c:v>
                </c:pt>
                <c:pt idx="3">
                  <c:v>-2.5902671654458267</c:v>
                </c:pt>
                <c:pt idx="4">
                  <c:v>-1.3356012468043725</c:v>
                </c:pt>
                <c:pt idx="5">
                  <c:v>-1.2039728043259361</c:v>
                </c:pt>
                <c:pt idx="6">
                  <c:v>-2.0099154790312257</c:v>
                </c:pt>
                <c:pt idx="7">
                  <c:v>-2.6172958378337459</c:v>
                </c:pt>
                <c:pt idx="8">
                  <c:v>-2.7806208939370456</c:v>
                </c:pt>
                <c:pt idx="9">
                  <c:v>-3.0576076772720784</c:v>
                </c:pt>
                <c:pt idx="10">
                  <c:v>-1.5095925774643841</c:v>
                </c:pt>
                <c:pt idx="11">
                  <c:v>-1.3470736479666092</c:v>
                </c:pt>
                <c:pt idx="12">
                  <c:v>-1.6766466621275504</c:v>
                </c:pt>
                <c:pt idx="13">
                  <c:v>-2.8302178350764176</c:v>
                </c:pt>
                <c:pt idx="14">
                  <c:v>-1.3625778345025745</c:v>
                </c:pt>
                <c:pt idx="15">
                  <c:v>-2.9759296462578115</c:v>
                </c:pt>
                <c:pt idx="16">
                  <c:v>-1.4064970684374101</c:v>
                </c:pt>
                <c:pt idx="17">
                  <c:v>-1.6094379124341003</c:v>
                </c:pt>
                <c:pt idx="18">
                  <c:v>-3.2188758248682006</c:v>
                </c:pt>
                <c:pt idx="19">
                  <c:v>-3.1700856606987688</c:v>
                </c:pt>
                <c:pt idx="20">
                  <c:v>-2.6882475738060303</c:v>
                </c:pt>
                <c:pt idx="21">
                  <c:v>-1.7957674906255938</c:v>
                </c:pt>
                <c:pt idx="22">
                  <c:v>-2.312635428847547</c:v>
                </c:pt>
                <c:pt idx="23">
                  <c:v>-3.0791138824930422</c:v>
                </c:pt>
                <c:pt idx="24">
                  <c:v>-1.1907275775759154</c:v>
                </c:pt>
                <c:pt idx="25">
                  <c:v>-1.4354846053106625</c:v>
                </c:pt>
                <c:pt idx="26">
                  <c:v>-3.3524072174927233</c:v>
                </c:pt>
                <c:pt idx="27">
                  <c:v>-1.546463113272712</c:v>
                </c:pt>
                <c:pt idx="28">
                  <c:v>-0.97286108336254939</c:v>
                </c:pt>
                <c:pt idx="29">
                  <c:v>-3.3813947543659757</c:v>
                </c:pt>
                <c:pt idx="30">
                  <c:v>-1.6660082639224947</c:v>
                </c:pt>
                <c:pt idx="31">
                  <c:v>-2.4769384801388235</c:v>
                </c:pt>
                <c:pt idx="32">
                  <c:v>-1.6296406197516198</c:v>
                </c:pt>
                <c:pt idx="33">
                  <c:v>-2.7333680090865</c:v>
                </c:pt>
                <c:pt idx="34">
                  <c:v>-3.1465551632885749</c:v>
                </c:pt>
                <c:pt idx="35">
                  <c:v>-3.2441936328524905</c:v>
                </c:pt>
                <c:pt idx="36">
                  <c:v>-3.4420193761824103</c:v>
                </c:pt>
                <c:pt idx="37">
                  <c:v>-1.8451602459551701</c:v>
                </c:pt>
                <c:pt idx="38">
                  <c:v>-3.1700856606987688</c:v>
                </c:pt>
                <c:pt idx="39">
                  <c:v>-1.422958345491482</c:v>
                </c:pt>
                <c:pt idx="40">
                  <c:v>-1.7837912995788781</c:v>
                </c:pt>
                <c:pt idx="41">
                  <c:v>-3.2188758248682006</c:v>
                </c:pt>
                <c:pt idx="42">
                  <c:v>-0.89159811928378363</c:v>
                </c:pt>
                <c:pt idx="43">
                  <c:v>-2.9759296462578115</c:v>
                </c:pt>
                <c:pt idx="44">
                  <c:v>-1.5050778971098575</c:v>
                </c:pt>
                <c:pt idx="45">
                  <c:v>-3.2188758248682006</c:v>
                </c:pt>
                <c:pt idx="46">
                  <c:v>-2.5902671654458267</c:v>
                </c:pt>
                <c:pt idx="47">
                  <c:v>-3.6888794541139363</c:v>
                </c:pt>
                <c:pt idx="48">
                  <c:v>-2.4769384801388235</c:v>
                </c:pt>
                <c:pt idx="49">
                  <c:v>-3.2701691192557512</c:v>
                </c:pt>
                <c:pt idx="50">
                  <c:v>-1.3205066205818874</c:v>
                </c:pt>
                <c:pt idx="51">
                  <c:v>-0.98617685933832155</c:v>
                </c:pt>
                <c:pt idx="52">
                  <c:v>-1.5511690043101247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067120"/>
        <c:axId val="894067680"/>
      </c:scatterChart>
      <c:valAx>
        <c:axId val="89406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067680"/>
        <c:crosses val="autoZero"/>
        <c:crossBetween val="midCat"/>
      </c:valAx>
      <c:valAx>
        <c:axId val="8940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067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6454286964129481E-2"/>
                  <c:y val="-0.226976888305628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TDP!$F$2:$F$54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TDP!$E$2:$E$54</c:f>
              <c:numCache>
                <c:formatCode>General</c:formatCode>
                <c:ptCount val="53"/>
                <c:pt idx="0">
                  <c:v>-3.912023005428146</c:v>
                </c:pt>
                <c:pt idx="1">
                  <c:v>-3.9633162998156966</c:v>
                </c:pt>
                <c:pt idx="2">
                  <c:v>-3.3524072174927233</c:v>
                </c:pt>
                <c:pt idx="3">
                  <c:v>-3.4112477175156566</c:v>
                </c:pt>
                <c:pt idx="4">
                  <c:v>-2.1541650878757723</c:v>
                </c:pt>
                <c:pt idx="5">
                  <c:v>-2.5133061243096981</c:v>
                </c:pt>
                <c:pt idx="6">
                  <c:v>-2.6172958378337459</c:v>
                </c:pt>
                <c:pt idx="7">
                  <c:v>-4.1351665567423561</c:v>
                </c:pt>
                <c:pt idx="8">
                  <c:v>-3.9633162998156966</c:v>
                </c:pt>
                <c:pt idx="9">
                  <c:v>-4.7105307016459177</c:v>
                </c:pt>
                <c:pt idx="10">
                  <c:v>-3.575550768806933</c:v>
                </c:pt>
                <c:pt idx="11">
                  <c:v>-3.1700856606987688</c:v>
                </c:pt>
                <c:pt idx="12">
                  <c:v>-2.234926444520231</c:v>
                </c:pt>
                <c:pt idx="13">
                  <c:v>-3.3813947543659757</c:v>
                </c:pt>
                <c:pt idx="14">
                  <c:v>-2.9004220937496661</c:v>
                </c:pt>
                <c:pt idx="15">
                  <c:v>-3.7297014486341915</c:v>
                </c:pt>
                <c:pt idx="16">
                  <c:v>-2.353878387381596</c:v>
                </c:pt>
                <c:pt idx="17">
                  <c:v>-2.4769384801388235</c:v>
                </c:pt>
                <c:pt idx="18">
                  <c:v>-4.2686979493668789</c:v>
                </c:pt>
                <c:pt idx="19">
                  <c:v>-4.6051701859880909</c:v>
                </c:pt>
                <c:pt idx="20">
                  <c:v>-4.6051701859880909</c:v>
                </c:pt>
                <c:pt idx="21">
                  <c:v>-2.7968814148088259</c:v>
                </c:pt>
                <c:pt idx="22">
                  <c:v>-3.2968373663379125</c:v>
                </c:pt>
                <c:pt idx="23">
                  <c:v>-3.8632328412587138</c:v>
                </c:pt>
                <c:pt idx="24">
                  <c:v>-2.5133061243096981</c:v>
                </c:pt>
                <c:pt idx="25">
                  <c:v>-2.2164073967529934</c:v>
                </c:pt>
                <c:pt idx="26">
                  <c:v>-4.1997050778799272</c:v>
                </c:pt>
                <c:pt idx="27">
                  <c:v>-2.3968957724652871</c:v>
                </c:pt>
                <c:pt idx="28">
                  <c:v>-2.4534079827286295</c:v>
                </c:pt>
                <c:pt idx="29">
                  <c:v>-4.3428059215206005</c:v>
                </c:pt>
                <c:pt idx="30">
                  <c:v>-3.1465551632885749</c:v>
                </c:pt>
                <c:pt idx="31">
                  <c:v>-4.3428059215206005</c:v>
                </c:pt>
                <c:pt idx="32">
                  <c:v>-2.5639498571284531</c:v>
                </c:pt>
                <c:pt idx="33">
                  <c:v>-3.7722610630529876</c:v>
                </c:pt>
                <c:pt idx="34">
                  <c:v>-3.7722610630529876</c:v>
                </c:pt>
                <c:pt idx="35">
                  <c:v>-3.473768074496991</c:v>
                </c:pt>
                <c:pt idx="36">
                  <c:v>-4.6051701859880909</c:v>
                </c:pt>
                <c:pt idx="37">
                  <c:v>-2.9957322735539909</c:v>
                </c:pt>
                <c:pt idx="38">
                  <c:v>-4.0173835210859723</c:v>
                </c:pt>
                <c:pt idx="39">
                  <c:v>-3.1235656450638758</c:v>
                </c:pt>
                <c:pt idx="40">
                  <c:v>-2.6450754019408218</c:v>
                </c:pt>
                <c:pt idx="41">
                  <c:v>-3.912023005428146</c:v>
                </c:pt>
                <c:pt idx="42">
                  <c:v>-3.575550768806933</c:v>
                </c:pt>
                <c:pt idx="43">
                  <c:v>-4.0745419349259206</c:v>
                </c:pt>
                <c:pt idx="44">
                  <c:v>-2.4191189092499972</c:v>
                </c:pt>
                <c:pt idx="45">
                  <c:v>-3.8632328412587138</c:v>
                </c:pt>
                <c:pt idx="46">
                  <c:v>-3.2701691192557512</c:v>
                </c:pt>
                <c:pt idx="47">
                  <c:v>-4.7105307016459177</c:v>
                </c:pt>
                <c:pt idx="48">
                  <c:v>-1.2378743560016174</c:v>
                </c:pt>
                <c:pt idx="49">
                  <c:v>-4.1997050778799272</c:v>
                </c:pt>
                <c:pt idx="50">
                  <c:v>-3.2701691192557512</c:v>
                </c:pt>
                <c:pt idx="51">
                  <c:v>-2.7806208939370456</c:v>
                </c:pt>
                <c:pt idx="52">
                  <c:v>-2.9004220937496661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069920"/>
        <c:axId val="937022960"/>
      </c:scatterChart>
      <c:valAx>
        <c:axId val="8940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022960"/>
        <c:crosses val="autoZero"/>
        <c:crossBetween val="midCat"/>
      </c:valAx>
      <c:valAx>
        <c:axId val="93702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06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7102143482064742E-2"/>
                  <c:y val="0.589380650335374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PP!$F$2:$F$54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PP!$E$2:$E$54</c:f>
              <c:numCache>
                <c:formatCode>General</c:formatCode>
                <c:ptCount val="53"/>
                <c:pt idx="0">
                  <c:v>-3.5065578973199818</c:v>
                </c:pt>
                <c:pt idx="1">
                  <c:v>-3.3813947543659757</c:v>
                </c:pt>
                <c:pt idx="2">
                  <c:v>-1.742969305058623</c:v>
                </c:pt>
                <c:pt idx="3">
                  <c:v>-3.1700856606987688</c:v>
                </c:pt>
                <c:pt idx="4">
                  <c:v>-1.9173226922034006</c:v>
                </c:pt>
                <c:pt idx="5">
                  <c:v>-1.5186835491656363</c:v>
                </c:pt>
                <c:pt idx="6">
                  <c:v>-2.7968814148088255</c:v>
                </c:pt>
                <c:pt idx="7">
                  <c:v>-2.864704011147587</c:v>
                </c:pt>
                <c:pt idx="8">
                  <c:v>-3.1465551632885749</c:v>
                </c:pt>
                <c:pt idx="9">
                  <c:v>-3.2701691192557512</c:v>
                </c:pt>
                <c:pt idx="10">
                  <c:v>-1.6450650900772514</c:v>
                </c:pt>
                <c:pt idx="11">
                  <c:v>-1.523260216193048</c:v>
                </c:pt>
                <c:pt idx="12">
                  <c:v>-2.5257286443082556</c:v>
                </c:pt>
                <c:pt idx="13">
                  <c:v>-3.6888794541139367</c:v>
                </c:pt>
                <c:pt idx="14">
                  <c:v>-1.6044503709230613</c:v>
                </c:pt>
                <c:pt idx="15">
                  <c:v>-3.6119184129778081</c:v>
                </c:pt>
                <c:pt idx="16">
                  <c:v>-1.8971199848858813</c:v>
                </c:pt>
                <c:pt idx="17">
                  <c:v>-2.1541650878757723</c:v>
                </c:pt>
                <c:pt idx="18">
                  <c:v>-3.6496587409606551</c:v>
                </c:pt>
                <c:pt idx="19">
                  <c:v>-3.4420193761824103</c:v>
                </c:pt>
                <c:pt idx="20">
                  <c:v>-2.8473122684357177</c:v>
                </c:pt>
                <c:pt idx="21">
                  <c:v>-2.2537949288246137</c:v>
                </c:pt>
                <c:pt idx="22">
                  <c:v>-2.7806208939370456</c:v>
                </c:pt>
                <c:pt idx="23">
                  <c:v>-3.6888794541139363</c:v>
                </c:pt>
                <c:pt idx="24">
                  <c:v>-1.5005835075220184</c:v>
                </c:pt>
                <c:pt idx="25">
                  <c:v>-2.0479428746204649</c:v>
                </c:pt>
                <c:pt idx="26">
                  <c:v>-3.912023005428146</c:v>
                </c:pt>
                <c:pt idx="27">
                  <c:v>-2.1037342342488805</c:v>
                </c:pt>
                <c:pt idx="28">
                  <c:v>-1.2310014767138551</c:v>
                </c:pt>
                <c:pt idx="29">
                  <c:v>-3.8632328412587138</c:v>
                </c:pt>
                <c:pt idx="30">
                  <c:v>-1.9241486572738005</c:v>
                </c:pt>
                <c:pt idx="31">
                  <c:v>-2.6450754019408214</c:v>
                </c:pt>
                <c:pt idx="32">
                  <c:v>-2.1286317858706076</c:v>
                </c:pt>
                <c:pt idx="33">
                  <c:v>-3.1700856606987688</c:v>
                </c:pt>
                <c:pt idx="34">
                  <c:v>-3.9120230054281464</c:v>
                </c:pt>
                <c:pt idx="35">
                  <c:v>-5.1159958097540823</c:v>
                </c:pt>
                <c:pt idx="36">
                  <c:v>-3.8167128256238212</c:v>
                </c:pt>
                <c:pt idx="37">
                  <c:v>-2.2256240518579173</c:v>
                </c:pt>
                <c:pt idx="38">
                  <c:v>-3.7297014486341911</c:v>
                </c:pt>
                <c:pt idx="39">
                  <c:v>-1.6245515502441485</c:v>
                </c:pt>
                <c:pt idx="40">
                  <c:v>-2.333044300478754</c:v>
                </c:pt>
                <c:pt idx="41">
                  <c:v>-3.912023005428146</c:v>
                </c:pt>
                <c:pt idx="42">
                  <c:v>-0.96233467037556197</c:v>
                </c:pt>
                <c:pt idx="43">
                  <c:v>-3.3813947543659757</c:v>
                </c:pt>
                <c:pt idx="44">
                  <c:v>-2.0174061507603831</c:v>
                </c:pt>
                <c:pt idx="45">
                  <c:v>-3.9633162998156966</c:v>
                </c:pt>
                <c:pt idx="46">
                  <c:v>-3.2968373663379125</c:v>
                </c:pt>
                <c:pt idx="47">
                  <c:v>-4.1351665567423561</c:v>
                </c:pt>
                <c:pt idx="48">
                  <c:v>-2.9004220937496661</c:v>
                </c:pt>
                <c:pt idx="49">
                  <c:v>-3.7722610630529876</c:v>
                </c:pt>
                <c:pt idx="50">
                  <c:v>-1.4740332754278973</c:v>
                </c:pt>
                <c:pt idx="51">
                  <c:v>-1.1679623668029029</c:v>
                </c:pt>
                <c:pt idx="52">
                  <c:v>-1.8515094736338289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PP!$F$2:$F$54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PP!$I$2:$I$54</c:f>
              <c:numCache>
                <c:formatCode>General</c:formatCode>
                <c:ptCount val="53"/>
                <c:pt idx="0">
                  <c:v>-3.3211394624629333</c:v>
                </c:pt>
                <c:pt idx="1">
                  <c:v>-3.1319146530769699</c:v>
                </c:pt>
                <c:pt idx="2">
                  <c:v>-2.4398574170007796</c:v>
                </c:pt>
                <c:pt idx="3">
                  <c:v>-2.8628479156367961</c:v>
                </c:pt>
                <c:pt idx="4">
                  <c:v>-1.8155432033190193</c:v>
                </c:pt>
                <c:pt idx="5">
                  <c:v>-1.8108407187957867</c:v>
                </c:pt>
                <c:pt idx="6">
                  <c:v>-2.5736325963768745</c:v>
                </c:pt>
                <c:pt idx="7">
                  <c:v>-3.0245659977785491</c:v>
                </c:pt>
                <c:pt idx="8">
                  <c:v>-4.1767224103212275</c:v>
                </c:pt>
                <c:pt idx="9">
                  <c:v>-4.2355598188815806</c:v>
                </c:pt>
                <c:pt idx="10">
                  <c:v>-2.4787435521211565</c:v>
                </c:pt>
                <c:pt idx="11">
                  <c:v>-1.8945417780912686</c:v>
                </c:pt>
                <c:pt idx="12">
                  <c:v>-2.3491133961495816</c:v>
                </c:pt>
                <c:pt idx="13">
                  <c:v>-2.7881327374114662</c:v>
                </c:pt>
                <c:pt idx="14">
                  <c:v>-2.2504715387981253</c:v>
                </c:pt>
                <c:pt idx="15">
                  <c:v>-2.8840709727639764</c:v>
                </c:pt>
                <c:pt idx="16">
                  <c:v>-2.1835477470340501</c:v>
                </c:pt>
                <c:pt idx="17">
                  <c:v>-2.0386902345732998</c:v>
                </c:pt>
                <c:pt idx="18">
                  <c:v>-3.0154263518813571</c:v>
                </c:pt>
                <c:pt idx="19">
                  <c:v>-3.7810111132401221</c:v>
                </c:pt>
                <c:pt idx="20">
                  <c:v>-3.7709047945995486</c:v>
                </c:pt>
                <c:pt idx="21">
                  <c:v>-3.0844228193441898</c:v>
                </c:pt>
                <c:pt idx="22">
                  <c:v>-3.5798398687339219</c:v>
                </c:pt>
                <c:pt idx="23">
                  <c:v>-4.2656730688696314</c:v>
                </c:pt>
                <c:pt idx="24">
                  <c:v>-3.0097854463664442</c:v>
                </c:pt>
                <c:pt idx="25">
                  <c:v>-2.8606786062324661</c:v>
                </c:pt>
                <c:pt idx="26">
                  <c:v>-3.0821741231486053</c:v>
                </c:pt>
                <c:pt idx="27">
                  <c:v>-2.4018936902429684</c:v>
                </c:pt>
                <c:pt idx="28">
                  <c:v>-2.0158138382295077</c:v>
                </c:pt>
                <c:pt idx="29">
                  <c:v>-2.6873665072469901</c:v>
                </c:pt>
                <c:pt idx="30">
                  <c:v>-2.0132835689856701</c:v>
                </c:pt>
                <c:pt idx="31">
                  <c:v>-2.8968650472675348</c:v>
                </c:pt>
                <c:pt idx="32">
                  <c:v>-2.1976179439187162</c:v>
                </c:pt>
                <c:pt idx="33">
                  <c:v>-3.0520024247138338</c:v>
                </c:pt>
                <c:pt idx="34">
                  <c:v>-3.0895180434730554</c:v>
                </c:pt>
                <c:pt idx="35">
                  <c:v>-3.3027880984811171</c:v>
                </c:pt>
                <c:pt idx="36">
                  <c:v>-3.2769561846853876</c:v>
                </c:pt>
                <c:pt idx="37">
                  <c:v>-2.4517085478775344</c:v>
                </c:pt>
                <c:pt idx="38">
                  <c:v>-2.7617967622544342</c:v>
                </c:pt>
                <c:pt idx="39">
                  <c:v>-1.9878591497558364</c:v>
                </c:pt>
                <c:pt idx="40">
                  <c:v>-1.9447759799308733</c:v>
                </c:pt>
                <c:pt idx="41">
                  <c:v>-2.7490680409291657</c:v>
                </c:pt>
                <c:pt idx="42">
                  <c:v>-1.6797180700991179</c:v>
                </c:pt>
                <c:pt idx="43">
                  <c:v>-2.9960160740056683</c:v>
                </c:pt>
                <c:pt idx="44">
                  <c:v>-2.222817846316302</c:v>
                </c:pt>
                <c:pt idx="45">
                  <c:v>-3.203681925016844</c:v>
                </c:pt>
                <c:pt idx="46">
                  <c:v>-3.3637555070810938</c:v>
                </c:pt>
                <c:pt idx="47">
                  <c:v>-3.3468341600839255</c:v>
                </c:pt>
                <c:pt idx="48">
                  <c:v>-2.4767113592330752</c:v>
                </c:pt>
                <c:pt idx="49">
                  <c:v>-2.9850988925628057</c:v>
                </c:pt>
                <c:pt idx="50">
                  <c:v>-1.9567584464627958</c:v>
                </c:pt>
                <c:pt idx="51">
                  <c:v>-1.258058678830511</c:v>
                </c:pt>
                <c:pt idx="52">
                  <c:v>-1.7064017288742215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025760"/>
        <c:axId val="937026320"/>
      </c:scatterChart>
      <c:valAx>
        <c:axId val="93702576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026320"/>
        <c:crosses val="autoZero"/>
        <c:crossBetween val="midCat"/>
      </c:valAx>
      <c:valAx>
        <c:axId val="9370263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025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9299015748031492"/>
                  <c:y val="-0.114800233304170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'PO4'!$I$2:$I$54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'PO4'!$H$2:$H$54</c:f>
              <c:numCache>
                <c:formatCode>General</c:formatCode>
                <c:ptCount val="53"/>
                <c:pt idx="0">
                  <c:v>-4.3428059215206005</c:v>
                </c:pt>
                <c:pt idx="1">
                  <c:v>-4.4228486291941369</c:v>
                </c:pt>
                <c:pt idx="2">
                  <c:v>-4.1351665567423561</c:v>
                </c:pt>
                <c:pt idx="3">
                  <c:v>-3.912023005428146</c:v>
                </c:pt>
                <c:pt idx="4">
                  <c:v>-2.364460496712133</c:v>
                </c:pt>
                <c:pt idx="5">
                  <c:v>-2.7806208939370456</c:v>
                </c:pt>
                <c:pt idx="6">
                  <c:v>-2.9004220937496661</c:v>
                </c:pt>
                <c:pt idx="7">
                  <c:v>-5.521460917862246</c:v>
                </c:pt>
                <c:pt idx="8">
                  <c:v>-5.2983173665480363</c:v>
                </c:pt>
                <c:pt idx="9">
                  <c:v>-5.521460917862246</c:v>
                </c:pt>
                <c:pt idx="10">
                  <c:v>-4.1351665567423561</c:v>
                </c:pt>
                <c:pt idx="11">
                  <c:v>-3.6888794541139363</c:v>
                </c:pt>
                <c:pt idx="12">
                  <c:v>-2.4079456086518722</c:v>
                </c:pt>
                <c:pt idx="13">
                  <c:v>-3.6496587409606551</c:v>
                </c:pt>
                <c:pt idx="14">
                  <c:v>-3.2441936328524905</c:v>
                </c:pt>
                <c:pt idx="15">
                  <c:v>-4.2686979493668789</c:v>
                </c:pt>
                <c:pt idx="16">
                  <c:v>-2.6172958378337459</c:v>
                </c:pt>
                <c:pt idx="17">
                  <c:v>-2.8302178350764176</c:v>
                </c:pt>
                <c:pt idx="18">
                  <c:v>-4.9618451299268234</c:v>
                </c:pt>
                <c:pt idx="19">
                  <c:v>-5.521460917862246</c:v>
                </c:pt>
                <c:pt idx="20">
                  <c:v>-5.521460917862246</c:v>
                </c:pt>
                <c:pt idx="21">
                  <c:v>-3.6496587409606551</c:v>
                </c:pt>
                <c:pt idx="22">
                  <c:v>-3.912023005428146</c:v>
                </c:pt>
                <c:pt idx="23">
                  <c:v>-5.521460917862246</c:v>
                </c:pt>
                <c:pt idx="24">
                  <c:v>-2.9004220937496661</c:v>
                </c:pt>
                <c:pt idx="25">
                  <c:v>-2.5770219386958062</c:v>
                </c:pt>
                <c:pt idx="26">
                  <c:v>-5.2983173665480363</c:v>
                </c:pt>
                <c:pt idx="27">
                  <c:v>-2.7181005369557116</c:v>
                </c:pt>
                <c:pt idx="28">
                  <c:v>-2.7488721956224653</c:v>
                </c:pt>
                <c:pt idx="29">
                  <c:v>-5.2983173665480363</c:v>
                </c:pt>
                <c:pt idx="30">
                  <c:v>-3.6888794541139363</c:v>
                </c:pt>
                <c:pt idx="31">
                  <c:v>-5.521460917862246</c:v>
                </c:pt>
                <c:pt idx="32">
                  <c:v>-2.9374633654300153</c:v>
                </c:pt>
                <c:pt idx="33">
                  <c:v>-4.5098600061837661</c:v>
                </c:pt>
                <c:pt idx="34">
                  <c:v>-4.5098600061837661</c:v>
                </c:pt>
                <c:pt idx="35">
                  <c:v>-4.3428059215206005</c:v>
                </c:pt>
                <c:pt idx="36">
                  <c:v>-5.521460917862246</c:v>
                </c:pt>
                <c:pt idx="37">
                  <c:v>-3.4420193761824103</c:v>
                </c:pt>
                <c:pt idx="38">
                  <c:v>-4.9618451299268234</c:v>
                </c:pt>
                <c:pt idx="39">
                  <c:v>-3.8167128256238212</c:v>
                </c:pt>
                <c:pt idx="40">
                  <c:v>-3.1010927892118172</c:v>
                </c:pt>
                <c:pt idx="41">
                  <c:v>-4.7105307016459177</c:v>
                </c:pt>
                <c:pt idx="42">
                  <c:v>-4.4228486291941369</c:v>
                </c:pt>
                <c:pt idx="43">
                  <c:v>-5.521460917862246</c:v>
                </c:pt>
                <c:pt idx="44">
                  <c:v>-2.7806208939370456</c:v>
                </c:pt>
                <c:pt idx="45">
                  <c:v>-4.4228486291941369</c:v>
                </c:pt>
                <c:pt idx="46">
                  <c:v>-3.8167128256238212</c:v>
                </c:pt>
                <c:pt idx="47">
                  <c:v>-5.521460917862246</c:v>
                </c:pt>
                <c:pt idx="48">
                  <c:v>-4.7105307016459177</c:v>
                </c:pt>
                <c:pt idx="49">
                  <c:v>-4.9618451299268234</c:v>
                </c:pt>
                <c:pt idx="50">
                  <c:v>-3.9633162998156966</c:v>
                </c:pt>
                <c:pt idx="51">
                  <c:v>-3.2441936328524905</c:v>
                </c:pt>
                <c:pt idx="52">
                  <c:v>-3.3813947543659757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'PO4'!$I$2:$I$54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'PO4'!$L$2:$L$54</c:f>
              <c:numCache>
                <c:formatCode>General</c:formatCode>
                <c:ptCount val="53"/>
                <c:pt idx="0">
                  <c:v>-4.7480055854040968</c:v>
                </c:pt>
                <c:pt idx="1">
                  <c:v>-4.8266812231409464</c:v>
                </c:pt>
                <c:pt idx="2">
                  <c:v>-3.9085690259664885</c:v>
                </c:pt>
                <c:pt idx="3">
                  <c:v>-4.5094155379799199</c:v>
                </c:pt>
                <c:pt idx="4">
                  <c:v>-3.1158380977653359</c:v>
                </c:pt>
                <c:pt idx="5">
                  <c:v>-3.136378059694819</c:v>
                </c:pt>
                <c:pt idx="6">
                  <c:v>-4.2483434336362711</c:v>
                </c:pt>
                <c:pt idx="7">
                  <c:v>-4.8971606762393058</c:v>
                </c:pt>
                <c:pt idx="8">
                  <c:v>-6.4329675917912885</c:v>
                </c:pt>
                <c:pt idx="9">
                  <c:v>-6.2991641061155939</c:v>
                </c:pt>
                <c:pt idx="10">
                  <c:v>-3.6570628087910126</c:v>
                </c:pt>
                <c:pt idx="11">
                  <c:v>-2.751404919850895</c:v>
                </c:pt>
                <c:pt idx="12">
                  <c:v>-3.246808948022871</c:v>
                </c:pt>
                <c:pt idx="13">
                  <c:v>-3.8136339420574008</c:v>
                </c:pt>
                <c:pt idx="14">
                  <c:v>-3.0185996488001408</c:v>
                </c:pt>
                <c:pt idx="15">
                  <c:v>-4.0087842225199015</c:v>
                </c:pt>
                <c:pt idx="16">
                  <c:v>-3.3474338280553457</c:v>
                </c:pt>
                <c:pt idx="17">
                  <c:v>-3.2155489524352401</c:v>
                </c:pt>
                <c:pt idx="18">
                  <c:v>-4.668422106654524</c:v>
                </c:pt>
                <c:pt idx="19">
                  <c:v>-5.9366220508551182</c:v>
                </c:pt>
                <c:pt idx="20">
                  <c:v>-5.9366220508551182</c:v>
                </c:pt>
                <c:pt idx="21">
                  <c:v>-4.64565445906383</c:v>
                </c:pt>
                <c:pt idx="22">
                  <c:v>-5.2692686186679554</c:v>
                </c:pt>
                <c:pt idx="23">
                  <c:v>-5.7078834812703363</c:v>
                </c:pt>
                <c:pt idx="24">
                  <c:v>-3.9330246567772171</c:v>
                </c:pt>
                <c:pt idx="25">
                  <c:v>-3.9085690259664885</c:v>
                </c:pt>
                <c:pt idx="26">
                  <c:v>-4.5143045162890161</c:v>
                </c:pt>
                <c:pt idx="27">
                  <c:v>-3.6289607320387116</c:v>
                </c:pt>
                <c:pt idx="28">
                  <c:v>-3.2630683941951091</c:v>
                </c:pt>
                <c:pt idx="29">
                  <c:v>-4.2955667120376928</c:v>
                </c:pt>
                <c:pt idx="30">
                  <c:v>-3.4841194281207288</c:v>
                </c:pt>
                <c:pt idx="31">
                  <c:v>-4.7480055854040968</c:v>
                </c:pt>
                <c:pt idx="32">
                  <c:v>-3.7495624572918853</c:v>
                </c:pt>
                <c:pt idx="33">
                  <c:v>-4.8671399894314158</c:v>
                </c:pt>
                <c:pt idx="34">
                  <c:v>-4.5734870227454358</c:v>
                </c:pt>
                <c:pt idx="35">
                  <c:v>-4.5619068872077166</c:v>
                </c:pt>
                <c:pt idx="36">
                  <c:v>-4.6530705014950096</c:v>
                </c:pt>
                <c:pt idx="37">
                  <c:v>-3.9246697801424011</c:v>
                </c:pt>
                <c:pt idx="38">
                  <c:v>-4.3821469193119649</c:v>
                </c:pt>
                <c:pt idx="39">
                  <c:v>-3.4053122376613878</c:v>
                </c:pt>
                <c:pt idx="40">
                  <c:v>-3.4338705882506368</c:v>
                </c:pt>
                <c:pt idx="41">
                  <c:v>-4.5398987336231551</c:v>
                </c:pt>
                <c:pt idx="42">
                  <c:v>-3.0971734378278084</c:v>
                </c:pt>
                <c:pt idx="43">
                  <c:v>-4.8530953166732136</c:v>
                </c:pt>
                <c:pt idx="44">
                  <c:v>-3.5019616111399201</c:v>
                </c:pt>
                <c:pt idx="45">
                  <c:v>-4.7285882203965288</c:v>
                </c:pt>
                <c:pt idx="46">
                  <c:v>-4.4396835370697421</c:v>
                </c:pt>
                <c:pt idx="47">
                  <c:v>-4.7480055854040968</c:v>
                </c:pt>
                <c:pt idx="48">
                  <c:v>-3.8444975412009725</c:v>
                </c:pt>
                <c:pt idx="49">
                  <c:v>-4.6384014198466339</c:v>
                </c:pt>
                <c:pt idx="50">
                  <c:v>-3.246808948022871</c:v>
                </c:pt>
                <c:pt idx="51">
                  <c:v>-2.4099511192436469</c:v>
                </c:pt>
                <c:pt idx="52">
                  <c:v>-3.0304636716033819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918048"/>
        <c:axId val="748918608"/>
      </c:scatterChart>
      <c:valAx>
        <c:axId val="74891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18608"/>
        <c:crosses val="autoZero"/>
        <c:crossBetween val="midCat"/>
      </c:valAx>
      <c:valAx>
        <c:axId val="748918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1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5.5288713910761154E-3"/>
                  <c:y val="-0.273125911344415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5563823272090986"/>
                  <c:y val="-0.162181758530183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DOPL!$H$2:$H$54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DOPL!$G$2:$G$54</c:f>
              <c:numCache>
                <c:formatCode>General</c:formatCode>
                <c:ptCount val="53"/>
                <c:pt idx="0">
                  <c:v>-4.9618451299268234</c:v>
                </c:pt>
                <c:pt idx="1">
                  <c:v>-4.9618451299268242</c:v>
                </c:pt>
                <c:pt idx="2">
                  <c:v>-3.9633162998156966</c:v>
                </c:pt>
                <c:pt idx="3">
                  <c:v>-4.3428059215206005</c:v>
                </c:pt>
                <c:pt idx="4">
                  <c:v>-3.8167128256238207</c:v>
                </c:pt>
                <c:pt idx="5">
                  <c:v>-3.9633162998156966</c:v>
                </c:pt>
                <c:pt idx="6">
                  <c:v>-4.0173835210859723</c:v>
                </c:pt>
                <c:pt idx="7">
                  <c:v>-4.4228486291941369</c:v>
                </c:pt>
                <c:pt idx="8">
                  <c:v>-4.2686979493668789</c:v>
                </c:pt>
                <c:pt idx="9">
                  <c:v>-5.2983173665480363</c:v>
                </c:pt>
                <c:pt idx="10">
                  <c:v>-4.4228486291941369</c:v>
                </c:pt>
                <c:pt idx="11">
                  <c:v>-4.0745419349259206</c:v>
                </c:pt>
                <c:pt idx="12">
                  <c:v>-4.0745419349259206</c:v>
                </c:pt>
                <c:pt idx="13">
                  <c:v>-4.8283137373023006</c:v>
                </c:pt>
                <c:pt idx="14">
                  <c:v>-4.1351665567423561</c:v>
                </c:pt>
                <c:pt idx="15">
                  <c:v>-4.6051701859880909</c:v>
                </c:pt>
                <c:pt idx="16">
                  <c:v>-3.8167128256238207</c:v>
                </c:pt>
                <c:pt idx="17">
                  <c:v>-3.6888794541139358</c:v>
                </c:pt>
                <c:pt idx="18">
                  <c:v>-4.9618451299268234</c:v>
                </c:pt>
                <c:pt idx="19">
                  <c:v>-5.1159958097540823</c:v>
                </c:pt>
                <c:pt idx="20">
                  <c:v>-5.1159958097540823</c:v>
                </c:pt>
                <c:pt idx="21">
                  <c:v>-3.3524072174927233</c:v>
                </c:pt>
                <c:pt idx="22">
                  <c:v>-4.0745419349259215</c:v>
                </c:pt>
                <c:pt idx="23">
                  <c:v>-4.0745419349259206</c:v>
                </c:pt>
                <c:pt idx="24">
                  <c:v>-3.6496587409606551</c:v>
                </c:pt>
                <c:pt idx="25">
                  <c:v>-3.4112477175156566</c:v>
                </c:pt>
                <c:pt idx="26">
                  <c:v>-4.6051701859880918</c:v>
                </c:pt>
                <c:pt idx="27">
                  <c:v>-3.6888794541139367</c:v>
                </c:pt>
                <c:pt idx="28">
                  <c:v>-3.8167128256238216</c:v>
                </c:pt>
                <c:pt idx="29">
                  <c:v>-4.8283137373023015</c:v>
                </c:pt>
                <c:pt idx="30">
                  <c:v>-4.0173835210859723</c:v>
                </c:pt>
                <c:pt idx="31">
                  <c:v>-4.7105307016459177</c:v>
                </c:pt>
                <c:pt idx="32">
                  <c:v>-3.7297014486341915</c:v>
                </c:pt>
                <c:pt idx="33">
                  <c:v>-4.4228486291941369</c:v>
                </c:pt>
                <c:pt idx="34">
                  <c:v>-4.4228486291941369</c:v>
                </c:pt>
                <c:pt idx="35">
                  <c:v>-5.1159958097540823</c:v>
                </c:pt>
                <c:pt idx="36">
                  <c:v>-5.1159958097540823</c:v>
                </c:pt>
                <c:pt idx="37">
                  <c:v>-4.0173835210859723</c:v>
                </c:pt>
                <c:pt idx="38">
                  <c:v>-4.5098600061837661</c:v>
                </c:pt>
                <c:pt idx="39">
                  <c:v>-3.8167128256238212</c:v>
                </c:pt>
                <c:pt idx="40">
                  <c:v>-3.6496587409606551</c:v>
                </c:pt>
                <c:pt idx="41">
                  <c:v>-4.5098600061837661</c:v>
                </c:pt>
                <c:pt idx="42">
                  <c:v>-4.1351665567423561</c:v>
                </c:pt>
                <c:pt idx="43">
                  <c:v>-4.3428059215206005</c:v>
                </c:pt>
                <c:pt idx="44">
                  <c:v>-3.6119184129778081</c:v>
                </c:pt>
                <c:pt idx="45">
                  <c:v>-4.0745419349259206</c:v>
                </c:pt>
                <c:pt idx="46">
                  <c:v>-4.1351665567423561</c:v>
                </c:pt>
                <c:pt idx="47">
                  <c:v>-5.2983173665480363</c:v>
                </c:pt>
                <c:pt idx="48">
                  <c:v>-3.912023005428146</c:v>
                </c:pt>
                <c:pt idx="49">
                  <c:v>-4.8283137373023015</c:v>
                </c:pt>
                <c:pt idx="50">
                  <c:v>-3.9633162998156966</c:v>
                </c:pt>
                <c:pt idx="51">
                  <c:v>-3.7722610630529876</c:v>
                </c:pt>
                <c:pt idx="52">
                  <c:v>-3.8632328412587142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920848"/>
        <c:axId val="748921408"/>
      </c:scatterChart>
      <c:valAx>
        <c:axId val="74892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21408"/>
        <c:crosses val="autoZero"/>
        <c:crossBetween val="midCat"/>
      </c:valAx>
      <c:valAx>
        <c:axId val="74892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920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8528237095363078"/>
                  <c:y val="-0.127236803732866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7446828521434823"/>
                  <c:y val="-0.146628622641681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TSS!$F$2:$F$48</c:f>
              <c:numCache>
                <c:formatCode>General</c:formatCode>
                <c:ptCount val="47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-3.5065578973199818</c:v>
                </c:pt>
                <c:pt idx="9">
                  <c:v>4.499809670330265</c:v>
                </c:pt>
                <c:pt idx="10">
                  <c:v>7.2442275156033498</c:v>
                </c:pt>
                <c:pt idx="11">
                  <c:v>5.7430031878094825</c:v>
                </c:pt>
                <c:pt idx="12">
                  <c:v>4.0253516907351496</c:v>
                </c:pt>
                <c:pt idx="13">
                  <c:v>6.4345465187874531</c:v>
                </c:pt>
                <c:pt idx="14">
                  <c:v>3.4339872044851463</c:v>
                </c:pt>
                <c:pt idx="15">
                  <c:v>5.4380793089231956</c:v>
                </c:pt>
                <c:pt idx="16">
                  <c:v>5.8377304471659395</c:v>
                </c:pt>
                <c:pt idx="17">
                  <c:v>1.4350845252893227</c:v>
                </c:pt>
                <c:pt idx="18">
                  <c:v>-2.4079456086518722</c:v>
                </c:pt>
                <c:pt idx="19">
                  <c:v>-2.4079456086518722</c:v>
                </c:pt>
                <c:pt idx="20">
                  <c:v>1.5040773967762742</c:v>
                </c:pt>
                <c:pt idx="21">
                  <c:v>-0.38566248081198462</c:v>
                </c:pt>
                <c:pt idx="22">
                  <c:v>-1.7147984280919266</c:v>
                </c:pt>
                <c:pt idx="23">
                  <c:v>3.6635616461296463</c:v>
                </c:pt>
                <c:pt idx="24">
                  <c:v>3.7376696182833684</c:v>
                </c:pt>
                <c:pt idx="25">
                  <c:v>1.9021075263969205</c:v>
                </c:pt>
                <c:pt idx="26">
                  <c:v>4.5849674786705723</c:v>
                </c:pt>
                <c:pt idx="27">
                  <c:v>5.6937321388026998</c:v>
                </c:pt>
                <c:pt idx="28">
                  <c:v>2.5649493574615367</c:v>
                </c:pt>
                <c:pt idx="29">
                  <c:v>5.0238805208462765</c:v>
                </c:pt>
                <c:pt idx="30">
                  <c:v>1.1939224684724346</c:v>
                </c:pt>
                <c:pt idx="31">
                  <c:v>4.219507705176107</c:v>
                </c:pt>
                <c:pt idx="32">
                  <c:v>0.83290912293510388</c:v>
                </c:pt>
                <c:pt idx="33">
                  <c:v>1.7227665977411035</c:v>
                </c:pt>
                <c:pt idx="34">
                  <c:v>1.7578579175523736</c:v>
                </c:pt>
                <c:pt idx="35">
                  <c:v>1.4816045409242156</c:v>
                </c:pt>
                <c:pt idx="36">
                  <c:v>3.6888794541139363</c:v>
                </c:pt>
                <c:pt idx="37">
                  <c:v>2.3025850929940459</c:v>
                </c:pt>
                <c:pt idx="38">
                  <c:v>5.2626901889048856</c:v>
                </c:pt>
                <c:pt idx="39">
                  <c:v>5.1761497325738288</c:v>
                </c:pt>
                <c:pt idx="40">
                  <c:v>1.824549292051046</c:v>
                </c:pt>
                <c:pt idx="41">
                  <c:v>6.1964441277945204</c:v>
                </c:pt>
                <c:pt idx="42">
                  <c:v>0.87546873735389985</c:v>
                </c:pt>
                <c:pt idx="43">
                  <c:v>4.9698132995760007</c:v>
                </c:pt>
                <c:pt idx="44">
                  <c:v>1.2527629684953681</c:v>
                </c:pt>
                <c:pt idx="45">
                  <c:v>1.1939224684724346</c:v>
                </c:pt>
                <c:pt idx="46">
                  <c:v>3.9318256327243257</c:v>
                </c:pt>
              </c:numCache>
            </c:numRef>
          </c:xVal>
          <c:yVal>
            <c:numRef>
              <c:f>TSS!$E$2:$E$48</c:f>
              <c:numCache>
                <c:formatCode>General</c:formatCode>
                <c:ptCount val="47"/>
                <c:pt idx="0">
                  <c:v>3.044522437723423</c:v>
                </c:pt>
                <c:pt idx="1">
                  <c:v>3.1354942159291497</c:v>
                </c:pt>
                <c:pt idx="2">
                  <c:v>5.6869753563398202</c:v>
                </c:pt>
                <c:pt idx="3">
                  <c:v>3.3672958299864741</c:v>
                </c:pt>
                <c:pt idx="4">
                  <c:v>3.044522437723423</c:v>
                </c:pt>
                <c:pt idx="5">
                  <c:v>5.6869753563398202</c:v>
                </c:pt>
                <c:pt idx="6">
                  <c:v>3.4965075614664802</c:v>
                </c:pt>
                <c:pt idx="7">
                  <c:v>3.1780538303479458</c:v>
                </c:pt>
                <c:pt idx="8">
                  <c:v>2.0794415416798357</c:v>
                </c:pt>
                <c:pt idx="9">
                  <c:v>5.2729995585637468</c:v>
                </c:pt>
                <c:pt idx="10">
                  <c:v>6.4892049313253173</c:v>
                </c:pt>
                <c:pt idx="11">
                  <c:v>4.2341065045972597</c:v>
                </c:pt>
                <c:pt idx="12">
                  <c:v>2.8332133440562162</c:v>
                </c:pt>
                <c:pt idx="13">
                  <c:v>4.9126548857360524</c:v>
                </c:pt>
                <c:pt idx="14">
                  <c:v>2.3978952727983707</c:v>
                </c:pt>
                <c:pt idx="15">
                  <c:v>4.8520302639196169</c:v>
                </c:pt>
                <c:pt idx="16">
                  <c:v>4.5538768916005408</c:v>
                </c:pt>
                <c:pt idx="17">
                  <c:v>2.1972245773362196</c:v>
                </c:pt>
                <c:pt idx="18">
                  <c:v>2.1972245773362196</c:v>
                </c:pt>
                <c:pt idx="19">
                  <c:v>3.3322045101752038</c:v>
                </c:pt>
                <c:pt idx="20">
                  <c:v>3.713572066704308</c:v>
                </c:pt>
                <c:pt idx="21">
                  <c:v>2.7725887222397811</c:v>
                </c:pt>
                <c:pt idx="22">
                  <c:v>1.0986122886681098</c:v>
                </c:pt>
                <c:pt idx="23">
                  <c:v>4.9272536851572051</c:v>
                </c:pt>
                <c:pt idx="24">
                  <c:v>4.1108738641733114</c:v>
                </c:pt>
                <c:pt idx="25">
                  <c:v>2.0794415416798357</c:v>
                </c:pt>
                <c:pt idx="26">
                  <c:v>4.2341065045972597</c:v>
                </c:pt>
                <c:pt idx="27">
                  <c:v>6.1696107324914564</c:v>
                </c:pt>
                <c:pt idx="28">
                  <c:v>2.3978952727983707</c:v>
                </c:pt>
                <c:pt idx="29">
                  <c:v>4.7184988712950942</c:v>
                </c:pt>
                <c:pt idx="30">
                  <c:v>2.7725887222397811</c:v>
                </c:pt>
                <c:pt idx="31">
                  <c:v>4.3438054218536841</c:v>
                </c:pt>
                <c:pt idx="32">
                  <c:v>3.1354942159291497</c:v>
                </c:pt>
                <c:pt idx="33">
                  <c:v>1.791759469228055</c:v>
                </c:pt>
                <c:pt idx="34">
                  <c:v>2.6390573296152584</c:v>
                </c:pt>
                <c:pt idx="35">
                  <c:v>2.0794415416798357</c:v>
                </c:pt>
                <c:pt idx="36">
                  <c:v>3.9318256327243257</c:v>
                </c:pt>
                <c:pt idx="37">
                  <c:v>2.7725887222397811</c:v>
                </c:pt>
                <c:pt idx="38">
                  <c:v>5.3082676974012051</c:v>
                </c:pt>
                <c:pt idx="39">
                  <c:v>4.7535901911063645</c:v>
                </c:pt>
                <c:pt idx="40">
                  <c:v>2.8903717578961645</c:v>
                </c:pt>
                <c:pt idx="41">
                  <c:v>6.2480428745084291</c:v>
                </c:pt>
                <c:pt idx="42">
                  <c:v>3.0910424533583161</c:v>
                </c:pt>
                <c:pt idx="43">
                  <c:v>4.3567088266895917</c:v>
                </c:pt>
                <c:pt idx="44">
                  <c:v>2.3025850929940459</c:v>
                </c:pt>
                <c:pt idx="45">
                  <c:v>2.3978952727983707</c:v>
                </c:pt>
                <c:pt idx="46">
                  <c:v>3.6888794541139363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343504"/>
        <c:axId val="841344064"/>
      </c:scatterChart>
      <c:valAx>
        <c:axId val="84134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344064"/>
        <c:crosses val="autoZero"/>
        <c:crossBetween val="midCat"/>
      </c:valAx>
      <c:valAx>
        <c:axId val="84134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34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513495188101491"/>
                  <c:y val="-0.176653687519829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'SSOL1+2'!$F$2:$F$48</c:f>
              <c:numCache>
                <c:formatCode>General</c:formatCode>
                <c:ptCount val="47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-3.5065578973199818</c:v>
                </c:pt>
                <c:pt idx="9">
                  <c:v>4.499809670330265</c:v>
                </c:pt>
                <c:pt idx="10">
                  <c:v>7.2442275156033498</c:v>
                </c:pt>
                <c:pt idx="11">
                  <c:v>5.7430031878094825</c:v>
                </c:pt>
                <c:pt idx="12">
                  <c:v>4.0253516907351496</c:v>
                </c:pt>
                <c:pt idx="13">
                  <c:v>6.4345465187874531</c:v>
                </c:pt>
                <c:pt idx="14">
                  <c:v>3.4339872044851463</c:v>
                </c:pt>
                <c:pt idx="15">
                  <c:v>5.4380793089231956</c:v>
                </c:pt>
                <c:pt idx="16">
                  <c:v>5.8377304471659395</c:v>
                </c:pt>
                <c:pt idx="17">
                  <c:v>1.4350845252893227</c:v>
                </c:pt>
                <c:pt idx="18">
                  <c:v>-2.4079456086518722</c:v>
                </c:pt>
                <c:pt idx="19">
                  <c:v>-2.4079456086518722</c:v>
                </c:pt>
                <c:pt idx="20">
                  <c:v>1.5040773967762742</c:v>
                </c:pt>
                <c:pt idx="21">
                  <c:v>-0.38566248081198462</c:v>
                </c:pt>
                <c:pt idx="22">
                  <c:v>-1.7147984280919266</c:v>
                </c:pt>
                <c:pt idx="23">
                  <c:v>3.6635616461296463</c:v>
                </c:pt>
                <c:pt idx="24">
                  <c:v>3.7376696182833684</c:v>
                </c:pt>
                <c:pt idx="25">
                  <c:v>1.9021075263969205</c:v>
                </c:pt>
                <c:pt idx="26">
                  <c:v>4.5849674786705723</c:v>
                </c:pt>
                <c:pt idx="27">
                  <c:v>5.6937321388026998</c:v>
                </c:pt>
                <c:pt idx="28">
                  <c:v>2.5649493574615367</c:v>
                </c:pt>
                <c:pt idx="29">
                  <c:v>5.0238805208462765</c:v>
                </c:pt>
                <c:pt idx="30">
                  <c:v>1.1939224684724346</c:v>
                </c:pt>
                <c:pt idx="31">
                  <c:v>4.219507705176107</c:v>
                </c:pt>
                <c:pt idx="32">
                  <c:v>0.83290912293510388</c:v>
                </c:pt>
                <c:pt idx="33">
                  <c:v>1.7227665977411035</c:v>
                </c:pt>
                <c:pt idx="34">
                  <c:v>1.7578579175523736</c:v>
                </c:pt>
                <c:pt idx="35">
                  <c:v>1.4816045409242156</c:v>
                </c:pt>
                <c:pt idx="36">
                  <c:v>3.6888794541139363</c:v>
                </c:pt>
                <c:pt idx="37">
                  <c:v>2.3025850929940459</c:v>
                </c:pt>
                <c:pt idx="38">
                  <c:v>5.2626901889048856</c:v>
                </c:pt>
                <c:pt idx="39">
                  <c:v>5.1761497325738288</c:v>
                </c:pt>
                <c:pt idx="40">
                  <c:v>1.824549292051046</c:v>
                </c:pt>
                <c:pt idx="41">
                  <c:v>6.1964441277945204</c:v>
                </c:pt>
                <c:pt idx="42">
                  <c:v>0.87546873735389985</c:v>
                </c:pt>
                <c:pt idx="43">
                  <c:v>4.9698132995760007</c:v>
                </c:pt>
                <c:pt idx="44">
                  <c:v>1.2527629684953681</c:v>
                </c:pt>
                <c:pt idx="45">
                  <c:v>1.1939224684724346</c:v>
                </c:pt>
                <c:pt idx="46">
                  <c:v>3.9318256327243257</c:v>
                </c:pt>
              </c:numCache>
            </c:numRef>
          </c:xVal>
          <c:yVal>
            <c:numRef>
              <c:f>'SSOL1+2'!$E$2:$E$48</c:f>
              <c:numCache>
                <c:formatCode>General</c:formatCode>
                <c:ptCount val="47"/>
                <c:pt idx="0">
                  <c:v>2.8088001042023532</c:v>
                </c:pt>
                <c:pt idx="1">
                  <c:v>2.8997718824080798</c:v>
                </c:pt>
                <c:pt idx="2">
                  <c:v>4.9319527720617868</c:v>
                </c:pt>
                <c:pt idx="3">
                  <c:v>2.5907670404874779</c:v>
                </c:pt>
                <c:pt idx="4">
                  <c:v>2.9719517448885875</c:v>
                </c:pt>
                <c:pt idx="5">
                  <c:v>3.279029747687948</c:v>
                </c:pt>
                <c:pt idx="6">
                  <c:v>3.2607852279454104</c:v>
                </c:pt>
                <c:pt idx="7">
                  <c:v>3.0502204588380608</c:v>
                </c:pt>
                <c:pt idx="8">
                  <c:v>1.6937790608678513</c:v>
                </c:pt>
                <c:pt idx="9">
                  <c:v>5.232177564043492</c:v>
                </c:pt>
                <c:pt idx="10">
                  <c:v>5.4675536837933354</c:v>
                </c:pt>
                <c:pt idx="11">
                  <c:v>4.0948444372637516</c:v>
                </c:pt>
                <c:pt idx="12">
                  <c:v>2.7166795278002644</c:v>
                </c:pt>
                <c:pt idx="13">
                  <c:v>4.8924521784185329</c:v>
                </c:pt>
                <c:pt idx="14">
                  <c:v>2.3776925654808512</c:v>
                </c:pt>
                <c:pt idx="15">
                  <c:v>4.6895113344218426</c:v>
                </c:pt>
                <c:pt idx="16">
                  <c:v>4.2794400458987809</c:v>
                </c:pt>
                <c:pt idx="17">
                  <c:v>1.922787731634459</c:v>
                </c:pt>
                <c:pt idx="18">
                  <c:v>2.1459312829486685</c:v>
                </c:pt>
                <c:pt idx="19">
                  <c:v>2.9014215940827497</c:v>
                </c:pt>
                <c:pt idx="20">
                  <c:v>3.585738695194423</c:v>
                </c:pt>
                <c:pt idx="21">
                  <c:v>2.6560549059838299</c:v>
                </c:pt>
                <c:pt idx="22">
                  <c:v>1.0152306797290587</c:v>
                </c:pt>
                <c:pt idx="23">
                  <c:v>4.8107198689012529</c:v>
                </c:pt>
                <c:pt idx="24">
                  <c:v>4.02749225523426</c:v>
                </c:pt>
                <c:pt idx="25">
                  <c:v>1.9050881545350582</c:v>
                </c:pt>
                <c:pt idx="26">
                  <c:v>4.193284510077004</c:v>
                </c:pt>
                <c:pt idx="27">
                  <c:v>5.2533200006173013</c:v>
                </c:pt>
                <c:pt idx="28">
                  <c:v>2.281361456542419</c:v>
                </c:pt>
                <c:pt idx="29">
                  <c:v>4.5321692931036006</c:v>
                </c:pt>
                <c:pt idx="30">
                  <c:v>2.7725887222397811</c:v>
                </c:pt>
                <c:pt idx="31">
                  <c:v>4.3236027145361646</c:v>
                </c:pt>
                <c:pt idx="32">
                  <c:v>2.9611408287843721</c:v>
                </c:pt>
                <c:pt idx="33">
                  <c:v>1.7509374747077999</c:v>
                </c:pt>
                <c:pt idx="34">
                  <c:v>2.1114245875328868</c:v>
                </c:pt>
                <c:pt idx="35">
                  <c:v>2.0489823341951272</c:v>
                </c:pt>
                <c:pt idx="36">
                  <c:v>3.8264651170664994</c:v>
                </c:pt>
                <c:pt idx="37">
                  <c:v>2.6100697927420065</c:v>
                </c:pt>
                <c:pt idx="38">
                  <c:v>5.1457487679034299</c:v>
                </c:pt>
                <c:pt idx="39">
                  <c:v>4.6370563748504132</c:v>
                </c:pt>
                <c:pt idx="40">
                  <c:v>2.5193080765053324</c:v>
                </c:pt>
                <c:pt idx="41">
                  <c:v>5.9736060288066692</c:v>
                </c:pt>
                <c:pt idx="42">
                  <c:v>2.4932054526026954</c:v>
                </c:pt>
                <c:pt idx="43">
                  <c:v>4.3054155323020415</c:v>
                </c:pt>
                <c:pt idx="44">
                  <c:v>1.9600947840472698</c:v>
                </c:pt>
                <c:pt idx="45">
                  <c:v>1.9823798288367047</c:v>
                </c:pt>
                <c:pt idx="46">
                  <c:v>3.5610460826040513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346304"/>
        <c:axId val="841346864"/>
      </c:scatterChart>
      <c:valAx>
        <c:axId val="8413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346864"/>
        <c:crosses val="autoZero"/>
        <c:crossBetween val="midCat"/>
      </c:valAx>
      <c:valAx>
        <c:axId val="84134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34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8610958005249347"/>
                  <c:y val="-0.261225575969670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SSOL3!$F$2:$F$48</c:f>
              <c:numCache>
                <c:formatCode>General</c:formatCode>
                <c:ptCount val="47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-3.5065578973199818</c:v>
                </c:pt>
                <c:pt idx="9">
                  <c:v>4.499809670330265</c:v>
                </c:pt>
                <c:pt idx="10">
                  <c:v>7.2442275156033498</c:v>
                </c:pt>
                <c:pt idx="11">
                  <c:v>5.7430031878094825</c:v>
                </c:pt>
                <c:pt idx="12">
                  <c:v>4.0253516907351496</c:v>
                </c:pt>
                <c:pt idx="13">
                  <c:v>6.4345465187874531</c:v>
                </c:pt>
                <c:pt idx="14">
                  <c:v>3.4339872044851463</c:v>
                </c:pt>
                <c:pt idx="15">
                  <c:v>5.4380793089231956</c:v>
                </c:pt>
                <c:pt idx="16">
                  <c:v>5.8377304471659395</c:v>
                </c:pt>
                <c:pt idx="17">
                  <c:v>1.4350845252893227</c:v>
                </c:pt>
                <c:pt idx="18">
                  <c:v>-2.4079456086518722</c:v>
                </c:pt>
                <c:pt idx="19">
                  <c:v>-2.4079456086518722</c:v>
                </c:pt>
                <c:pt idx="20">
                  <c:v>1.5040773967762742</c:v>
                </c:pt>
                <c:pt idx="21">
                  <c:v>-0.38566248081198462</c:v>
                </c:pt>
                <c:pt idx="22">
                  <c:v>-1.7147984280919266</c:v>
                </c:pt>
                <c:pt idx="23">
                  <c:v>3.6635616461296463</c:v>
                </c:pt>
                <c:pt idx="24">
                  <c:v>3.7376696182833684</c:v>
                </c:pt>
                <c:pt idx="25">
                  <c:v>1.9021075263969205</c:v>
                </c:pt>
                <c:pt idx="26">
                  <c:v>4.5849674786705723</c:v>
                </c:pt>
                <c:pt idx="27">
                  <c:v>5.6937321388026998</c:v>
                </c:pt>
                <c:pt idx="28">
                  <c:v>2.5649493574615367</c:v>
                </c:pt>
                <c:pt idx="29">
                  <c:v>5.0238805208462765</c:v>
                </c:pt>
                <c:pt idx="30">
                  <c:v>1.1939224684724346</c:v>
                </c:pt>
                <c:pt idx="31">
                  <c:v>4.219507705176107</c:v>
                </c:pt>
                <c:pt idx="32">
                  <c:v>0.83290912293510388</c:v>
                </c:pt>
                <c:pt idx="33">
                  <c:v>1.7227665977411035</c:v>
                </c:pt>
                <c:pt idx="34">
                  <c:v>1.7578579175523736</c:v>
                </c:pt>
                <c:pt idx="35">
                  <c:v>1.4816045409242156</c:v>
                </c:pt>
                <c:pt idx="36">
                  <c:v>3.6888794541139363</c:v>
                </c:pt>
                <c:pt idx="37">
                  <c:v>2.3025850929940459</c:v>
                </c:pt>
                <c:pt idx="38">
                  <c:v>5.2626901889048856</c:v>
                </c:pt>
                <c:pt idx="39">
                  <c:v>5.1761497325738288</c:v>
                </c:pt>
                <c:pt idx="40">
                  <c:v>1.824549292051046</c:v>
                </c:pt>
                <c:pt idx="41">
                  <c:v>6.1964441277945204</c:v>
                </c:pt>
                <c:pt idx="42">
                  <c:v>0.87546873735389985</c:v>
                </c:pt>
                <c:pt idx="43">
                  <c:v>4.9698132995760007</c:v>
                </c:pt>
                <c:pt idx="44">
                  <c:v>1.2527629684953681</c:v>
                </c:pt>
                <c:pt idx="45">
                  <c:v>1.1939224684724346</c:v>
                </c:pt>
                <c:pt idx="46">
                  <c:v>3.9318256327243257</c:v>
                </c:pt>
              </c:numCache>
            </c:numRef>
          </c:xVal>
          <c:yVal>
            <c:numRef>
              <c:f>SSOL3!$E$2:$E$48</c:f>
              <c:numCache>
                <c:formatCode>General</c:formatCode>
                <c:ptCount val="47"/>
                <c:pt idx="0">
                  <c:v>1.4838746894587547</c:v>
                </c:pt>
                <c:pt idx="1">
                  <c:v>1.5748464676644809</c:v>
                </c:pt>
                <c:pt idx="2">
                  <c:v>5.0520970839038499</c:v>
                </c:pt>
                <c:pt idx="3">
                  <c:v>2.7511096905626569</c:v>
                </c:pt>
                <c:pt idx="4">
                  <c:v>0.38526240079064417</c:v>
                </c:pt>
                <c:pt idx="5">
                  <c:v>5.5926646768685782</c:v>
                </c:pt>
                <c:pt idx="6">
                  <c:v>1.9358598132018119</c:v>
                </c:pt>
                <c:pt idx="7">
                  <c:v>1.0577902941478543</c:v>
                </c:pt>
                <c:pt idx="8">
                  <c:v>0.94000725849147093</c:v>
                </c:pt>
                <c:pt idx="9">
                  <c:v>2.0541237336955476</c:v>
                </c:pt>
                <c:pt idx="10">
                  <c:v>6.0429178286968979</c:v>
                </c:pt>
                <c:pt idx="11">
                  <c:v>2.1938856760707046</c:v>
                </c:pt>
                <c:pt idx="12">
                  <c:v>0.62593843086649481</c:v>
                </c:pt>
                <c:pt idx="13">
                  <c:v>1.0006318803079055</c:v>
                </c:pt>
                <c:pt idx="14">
                  <c:v>-1.5141277326297726</c:v>
                </c:pt>
                <c:pt idx="15">
                  <c:v>2.954910279033736</c:v>
                </c:pt>
                <c:pt idx="16">
                  <c:v>3.1267605359603952</c:v>
                </c:pt>
                <c:pt idx="17">
                  <c:v>0.77010822169607374</c:v>
                </c:pt>
                <c:pt idx="18">
                  <c:v>-0.79850769621776929</c:v>
                </c:pt>
                <c:pt idx="19">
                  <c:v>2.2823823856765264</c:v>
                </c:pt>
                <c:pt idx="20">
                  <c:v>1.5933085305042172</c:v>
                </c:pt>
                <c:pt idx="21">
                  <c:v>0.56531380905006035</c:v>
                </c:pt>
                <c:pt idx="22">
                  <c:v>-1.4271163556401467</c:v>
                </c:pt>
                <c:pt idx="23">
                  <c:v>2.7199787719674835</c:v>
                </c:pt>
                <c:pt idx="24">
                  <c:v>1.5851452198650549</c:v>
                </c:pt>
                <c:pt idx="25">
                  <c:v>0.24686007793152598</c:v>
                </c:pt>
                <c:pt idx="26">
                  <c:v>1.0152306797290604</c:v>
                </c:pt>
                <c:pt idx="27">
                  <c:v>5.658785108725465</c:v>
                </c:pt>
                <c:pt idx="28">
                  <c:v>0.19062035960864895</c:v>
                </c:pt>
                <c:pt idx="29">
                  <c:v>2.9465420293632194</c:v>
                </c:pt>
                <c:pt idx="30">
                  <c:v>-2.3025850929940455</c:v>
                </c:pt>
                <c:pt idx="31">
                  <c:v>0.43178241642554183</c:v>
                </c:pt>
                <c:pt idx="32">
                  <c:v>1.3029127521808395</c:v>
                </c:pt>
                <c:pt idx="33">
                  <c:v>-1.4271163556401449</c:v>
                </c:pt>
                <c:pt idx="34">
                  <c:v>1.747459210331475</c:v>
                </c:pt>
                <c:pt idx="35">
                  <c:v>-1.4271163556401449</c:v>
                </c:pt>
                <c:pt idx="36">
                  <c:v>1.6292405397302803</c:v>
                </c:pt>
                <c:pt idx="37">
                  <c:v>0.87546873735390007</c:v>
                </c:pt>
                <c:pt idx="38">
                  <c:v>3.4111477125153238</c:v>
                </c:pt>
                <c:pt idx="39">
                  <c:v>2.5463152779166442</c:v>
                </c:pt>
                <c:pt idx="40">
                  <c:v>1.7191887763932199</c:v>
                </c:pt>
                <c:pt idx="41">
                  <c:v>4.8209265188682835</c:v>
                </c:pt>
                <c:pt idx="42">
                  <c:v>2.2925347571405439</c:v>
                </c:pt>
                <c:pt idx="43">
                  <c:v>1.3609765531356022</c:v>
                </c:pt>
                <c:pt idx="44">
                  <c:v>1.0647107369924285</c:v>
                </c:pt>
                <c:pt idx="45">
                  <c:v>1.3190856114264404</c:v>
                </c:pt>
                <c:pt idx="46">
                  <c:v>1.5686159179138446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788192"/>
        <c:axId val="899788752"/>
      </c:scatterChart>
      <c:valAx>
        <c:axId val="8997881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788752"/>
        <c:crosses val="autoZero"/>
        <c:crossBetween val="midCat"/>
      </c:valAx>
      <c:valAx>
        <c:axId val="8997887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9788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691251093613298"/>
                  <c:y val="0.515918198622718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TOC!$F$2:$F$45</c:f>
              <c:numCache>
                <c:formatCode>General</c:formatCode>
                <c:ptCount val="44"/>
                <c:pt idx="0">
                  <c:v>-3.5065578973199818</c:v>
                </c:pt>
                <c:pt idx="1">
                  <c:v>4.499809670330265</c:v>
                </c:pt>
                <c:pt idx="2">
                  <c:v>7.2442275156033498</c:v>
                </c:pt>
                <c:pt idx="3">
                  <c:v>5.7430031878094825</c:v>
                </c:pt>
                <c:pt idx="4">
                  <c:v>4.0253516907351496</c:v>
                </c:pt>
                <c:pt idx="5">
                  <c:v>6.4345465187874531</c:v>
                </c:pt>
                <c:pt idx="6">
                  <c:v>3.4339872044851463</c:v>
                </c:pt>
                <c:pt idx="7">
                  <c:v>5.4380793089231956</c:v>
                </c:pt>
                <c:pt idx="8">
                  <c:v>5.8377304471659395</c:v>
                </c:pt>
                <c:pt idx="9">
                  <c:v>1.4350845252893227</c:v>
                </c:pt>
                <c:pt idx="10">
                  <c:v>-2.4079456086518722</c:v>
                </c:pt>
                <c:pt idx="11">
                  <c:v>-2.4079456086518722</c:v>
                </c:pt>
                <c:pt idx="12">
                  <c:v>1.5040773967762742</c:v>
                </c:pt>
                <c:pt idx="13">
                  <c:v>-0.38566248081198462</c:v>
                </c:pt>
                <c:pt idx="14">
                  <c:v>-1.7147984280919266</c:v>
                </c:pt>
                <c:pt idx="15">
                  <c:v>3.6635616461296463</c:v>
                </c:pt>
                <c:pt idx="16">
                  <c:v>3.7376696182833684</c:v>
                </c:pt>
                <c:pt idx="17">
                  <c:v>1.9021075263969205</c:v>
                </c:pt>
                <c:pt idx="18">
                  <c:v>4.5849674786705723</c:v>
                </c:pt>
                <c:pt idx="19">
                  <c:v>5.6937321388026998</c:v>
                </c:pt>
                <c:pt idx="20">
                  <c:v>2.5649493574615367</c:v>
                </c:pt>
                <c:pt idx="21">
                  <c:v>5.0238805208462765</c:v>
                </c:pt>
                <c:pt idx="22">
                  <c:v>1.1939224684724346</c:v>
                </c:pt>
                <c:pt idx="23">
                  <c:v>4.219507705176107</c:v>
                </c:pt>
                <c:pt idx="24">
                  <c:v>0.83290912293510388</c:v>
                </c:pt>
                <c:pt idx="25">
                  <c:v>1.7227665977411035</c:v>
                </c:pt>
                <c:pt idx="26">
                  <c:v>1.7578579175523736</c:v>
                </c:pt>
                <c:pt idx="27">
                  <c:v>1.4816045409242156</c:v>
                </c:pt>
                <c:pt idx="28">
                  <c:v>3.6888794541139363</c:v>
                </c:pt>
                <c:pt idx="29">
                  <c:v>2.3025850929940459</c:v>
                </c:pt>
                <c:pt idx="30">
                  <c:v>5.2626901889048856</c:v>
                </c:pt>
                <c:pt idx="31">
                  <c:v>5.1761497325738288</c:v>
                </c:pt>
                <c:pt idx="32">
                  <c:v>1.824549292051046</c:v>
                </c:pt>
                <c:pt idx="33">
                  <c:v>6.1964441277945204</c:v>
                </c:pt>
                <c:pt idx="34">
                  <c:v>0.87546873735389985</c:v>
                </c:pt>
                <c:pt idx="35">
                  <c:v>4.9698132995760007</c:v>
                </c:pt>
                <c:pt idx="36">
                  <c:v>1.2527629684953681</c:v>
                </c:pt>
                <c:pt idx="37">
                  <c:v>2.1282317058492679</c:v>
                </c:pt>
                <c:pt idx="38">
                  <c:v>1.1939224684724346</c:v>
                </c:pt>
                <c:pt idx="39">
                  <c:v>3.9318256327243257</c:v>
                </c:pt>
                <c:pt idx="40">
                  <c:v>1.5260563034950492</c:v>
                </c:pt>
                <c:pt idx="41">
                  <c:v>5.7430031878094825</c:v>
                </c:pt>
                <c:pt idx="42">
                  <c:v>8.2789360022919798</c:v>
                </c:pt>
                <c:pt idx="43">
                  <c:v>6.3985949345352076</c:v>
                </c:pt>
              </c:numCache>
            </c:numRef>
          </c:xVal>
          <c:yVal>
            <c:numRef>
              <c:f>TOC!$D$2:$D$45</c:f>
              <c:numCache>
                <c:formatCode>General</c:formatCode>
                <c:ptCount val="44"/>
                <c:pt idx="0">
                  <c:v>6.1</c:v>
                </c:pt>
                <c:pt idx="1">
                  <c:v>13.9</c:v>
                </c:pt>
                <c:pt idx="2">
                  <c:v>17.2</c:v>
                </c:pt>
                <c:pt idx="3">
                  <c:v>8.6999999999999993</c:v>
                </c:pt>
                <c:pt idx="4">
                  <c:v>4.5999999999999996</c:v>
                </c:pt>
                <c:pt idx="5">
                  <c:v>11.2</c:v>
                </c:pt>
                <c:pt idx="6">
                  <c:v>4.3</c:v>
                </c:pt>
                <c:pt idx="7">
                  <c:v>11.4</c:v>
                </c:pt>
                <c:pt idx="8">
                  <c:v>9.5</c:v>
                </c:pt>
                <c:pt idx="9">
                  <c:v>3.8</c:v>
                </c:pt>
                <c:pt idx="10">
                  <c:v>4.9000000000000004</c:v>
                </c:pt>
                <c:pt idx="11">
                  <c:v>6.5</c:v>
                </c:pt>
                <c:pt idx="12">
                  <c:v>10.199999999999999</c:v>
                </c:pt>
                <c:pt idx="13">
                  <c:v>8.8000000000000007</c:v>
                </c:pt>
                <c:pt idx="14">
                  <c:v>10.1</c:v>
                </c:pt>
                <c:pt idx="15">
                  <c:v>12.7</c:v>
                </c:pt>
                <c:pt idx="16">
                  <c:v>12.2</c:v>
                </c:pt>
                <c:pt idx="17">
                  <c:v>3.4</c:v>
                </c:pt>
                <c:pt idx="18">
                  <c:v>12.3</c:v>
                </c:pt>
                <c:pt idx="19">
                  <c:v>12.5</c:v>
                </c:pt>
                <c:pt idx="20">
                  <c:v>4.0999999999999996</c:v>
                </c:pt>
                <c:pt idx="21">
                  <c:v>13.7</c:v>
                </c:pt>
                <c:pt idx="22">
                  <c:v>6.7</c:v>
                </c:pt>
                <c:pt idx="23">
                  <c:v>13.2</c:v>
                </c:pt>
                <c:pt idx="24">
                  <c:v>6.1</c:v>
                </c:pt>
                <c:pt idx="25">
                  <c:v>3.2</c:v>
                </c:pt>
                <c:pt idx="26">
                  <c:v>3.4</c:v>
                </c:pt>
                <c:pt idx="27">
                  <c:v>3.7</c:v>
                </c:pt>
                <c:pt idx="28">
                  <c:v>7.9</c:v>
                </c:pt>
                <c:pt idx="29">
                  <c:v>3.2</c:v>
                </c:pt>
                <c:pt idx="30">
                  <c:v>13.1</c:v>
                </c:pt>
                <c:pt idx="31">
                  <c:v>11.5</c:v>
                </c:pt>
                <c:pt idx="32">
                  <c:v>4</c:v>
                </c:pt>
                <c:pt idx="33">
                  <c:v>11.2</c:v>
                </c:pt>
                <c:pt idx="34">
                  <c:v>4.7</c:v>
                </c:pt>
                <c:pt idx="35">
                  <c:v>12.4</c:v>
                </c:pt>
                <c:pt idx="36">
                  <c:v>3.2</c:v>
                </c:pt>
                <c:pt idx="37">
                  <c:v>3.4</c:v>
                </c:pt>
                <c:pt idx="38">
                  <c:v>2</c:v>
                </c:pt>
                <c:pt idx="39">
                  <c:v>5.2</c:v>
                </c:pt>
                <c:pt idx="40">
                  <c:v>2.5</c:v>
                </c:pt>
                <c:pt idx="41">
                  <c:v>13.4</c:v>
                </c:pt>
                <c:pt idx="42">
                  <c:v>16.3</c:v>
                </c:pt>
                <c:pt idx="43">
                  <c:v>10.6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212768"/>
        <c:axId val="847213328"/>
      </c:scatterChart>
      <c:valAx>
        <c:axId val="8472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213328"/>
        <c:crosses val="autoZero"/>
        <c:crossBetween val="midCat"/>
      </c:valAx>
      <c:valAx>
        <c:axId val="84721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212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1229286964129484"/>
                  <c:y val="-0.337907553222513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'Temperature Calibration'!$E$5:$E$61</c:f>
              <c:numCache>
                <c:formatCode>General</c:formatCode>
                <c:ptCount val="57"/>
                <c:pt idx="0">
                  <c:v>39</c:v>
                </c:pt>
                <c:pt idx="1">
                  <c:v>623</c:v>
                </c:pt>
                <c:pt idx="2">
                  <c:v>42</c:v>
                </c:pt>
                <c:pt idx="3">
                  <c:v>31</c:v>
                </c:pt>
                <c:pt idx="4">
                  <c:v>4.4000000000000004</c:v>
                </c:pt>
                <c:pt idx="5">
                  <c:v>3.3</c:v>
                </c:pt>
                <c:pt idx="6">
                  <c:v>3.3</c:v>
                </c:pt>
                <c:pt idx="7">
                  <c:v>98</c:v>
                </c:pt>
                <c:pt idx="8">
                  <c:v>230</c:v>
                </c:pt>
                <c:pt idx="10">
                  <c:v>343</c:v>
                </c:pt>
                <c:pt idx="11">
                  <c:v>51</c:v>
                </c:pt>
                <c:pt idx="12">
                  <c:v>297</c:v>
                </c:pt>
                <c:pt idx="14">
                  <c:v>2.6</c:v>
                </c:pt>
                <c:pt idx="15">
                  <c:v>4.2</c:v>
                </c:pt>
                <c:pt idx="16">
                  <c:v>4.5999999999999996</c:v>
                </c:pt>
                <c:pt idx="17">
                  <c:v>312</c:v>
                </c:pt>
                <c:pt idx="18">
                  <c:v>42</c:v>
                </c:pt>
                <c:pt idx="19">
                  <c:v>40</c:v>
                </c:pt>
                <c:pt idx="20">
                  <c:v>6.8</c:v>
                </c:pt>
                <c:pt idx="21">
                  <c:v>10</c:v>
                </c:pt>
                <c:pt idx="22">
                  <c:v>13</c:v>
                </c:pt>
                <c:pt idx="23">
                  <c:v>464</c:v>
                </c:pt>
                <c:pt idx="24">
                  <c:v>436</c:v>
                </c:pt>
                <c:pt idx="25">
                  <c:v>3940</c:v>
                </c:pt>
                <c:pt idx="26">
                  <c:v>193</c:v>
                </c:pt>
                <c:pt idx="27">
                  <c:v>601</c:v>
                </c:pt>
                <c:pt idx="28">
                  <c:v>152</c:v>
                </c:pt>
                <c:pt idx="29">
                  <c:v>15</c:v>
                </c:pt>
                <c:pt idx="30">
                  <c:v>2.1</c:v>
                </c:pt>
                <c:pt idx="31">
                  <c:v>177</c:v>
                </c:pt>
                <c:pt idx="32">
                  <c:v>0.09</c:v>
                </c:pt>
                <c:pt idx="33">
                  <c:v>6.2</c:v>
                </c:pt>
                <c:pt idx="34">
                  <c:v>3.3</c:v>
                </c:pt>
                <c:pt idx="35">
                  <c:v>0.09</c:v>
                </c:pt>
                <c:pt idx="36">
                  <c:v>491</c:v>
                </c:pt>
                <c:pt idx="38">
                  <c:v>2.4</c:v>
                </c:pt>
                <c:pt idx="40">
                  <c:v>68</c:v>
                </c:pt>
                <c:pt idx="41">
                  <c:v>0.02</c:v>
                </c:pt>
                <c:pt idx="42">
                  <c:v>3.6811865880214188E-3</c:v>
                </c:pt>
                <c:pt idx="43">
                  <c:v>2.2999999999999998</c:v>
                </c:pt>
                <c:pt idx="44">
                  <c:v>0.03</c:v>
                </c:pt>
                <c:pt idx="45">
                  <c:v>144</c:v>
                </c:pt>
                <c:pt idx="46">
                  <c:v>4.5</c:v>
                </c:pt>
                <c:pt idx="47">
                  <c:v>0.68</c:v>
                </c:pt>
                <c:pt idx="48">
                  <c:v>5.6</c:v>
                </c:pt>
                <c:pt idx="49">
                  <c:v>3.5</c:v>
                </c:pt>
                <c:pt idx="50">
                  <c:v>90</c:v>
                </c:pt>
                <c:pt idx="51">
                  <c:v>1400</c:v>
                </c:pt>
                <c:pt idx="52">
                  <c:v>5.8</c:v>
                </c:pt>
                <c:pt idx="53">
                  <c:v>312</c:v>
                </c:pt>
                <c:pt idx="54">
                  <c:v>56</c:v>
                </c:pt>
                <c:pt idx="55">
                  <c:v>0.18</c:v>
                </c:pt>
                <c:pt idx="56">
                  <c:v>8.4</c:v>
                </c:pt>
              </c:numCache>
            </c:numRef>
          </c:xVal>
          <c:yVal>
            <c:numRef>
              <c:f>'Temperature Calibration'!$H$5:$H$61</c:f>
              <c:numCache>
                <c:formatCode>General</c:formatCode>
                <c:ptCount val="57"/>
                <c:pt idx="0">
                  <c:v>-0.79183808560000024</c:v>
                </c:pt>
                <c:pt idx="1">
                  <c:v>-2.5370742187499999</c:v>
                </c:pt>
                <c:pt idx="2">
                  <c:v>-3.8584402523499994</c:v>
                </c:pt>
                <c:pt idx="3">
                  <c:v>-1.6413915576000004</c:v>
                </c:pt>
                <c:pt idx="4">
                  <c:v>-1.7481875000000002</c:v>
                </c:pt>
                <c:pt idx="5">
                  <c:v>2.1518125000000001</c:v>
                </c:pt>
                <c:pt idx="6">
                  <c:v>-3.5212327095999996</c:v>
                </c:pt>
                <c:pt idx="7">
                  <c:v>0.34647649999999963</c:v>
                </c:pt>
                <c:pt idx="8">
                  <c:v>-0.51328904960000088</c:v>
                </c:pt>
                <c:pt idx="9">
                  <c:v>0.50698828125000261</c:v>
                </c:pt>
                <c:pt idx="10">
                  <c:v>-2.0226553723499983</c:v>
                </c:pt>
                <c:pt idx="11">
                  <c:v>-1.6077840055999975</c:v>
                </c:pt>
                <c:pt idx="12">
                  <c:v>5.8940253196500016</c:v>
                </c:pt>
                <c:pt idx="13">
                  <c:v>2.1299001544000067</c:v>
                </c:pt>
                <c:pt idx="14">
                  <c:v>-5.5091989603499982</c:v>
                </c:pt>
                <c:pt idx="15">
                  <c:v>-3.9091989603499968</c:v>
                </c:pt>
                <c:pt idx="16">
                  <c:v>-2.4363328683499965</c:v>
                </c:pt>
                <c:pt idx="17">
                  <c:v>1.5496383104000024</c:v>
                </c:pt>
                <c:pt idx="18">
                  <c:v>-1.3647602187499963</c:v>
                </c:pt>
                <c:pt idx="19">
                  <c:v>3.335239781250003</c:v>
                </c:pt>
                <c:pt idx="20">
                  <c:v>-1.0438834999999997</c:v>
                </c:pt>
                <c:pt idx="21">
                  <c:v>0.42031402240000659</c:v>
                </c:pt>
                <c:pt idx="22">
                  <c:v>4.261087281250008</c:v>
                </c:pt>
                <c:pt idx="23">
                  <c:v>2.339705702400007</c:v>
                </c:pt>
                <c:pt idx="24">
                  <c:v>6.9913880904000063</c:v>
                </c:pt>
                <c:pt idx="25">
                  <c:v>1.4027570304000001</c:v>
                </c:pt>
                <c:pt idx="26">
                  <c:v>2.6668428516500029</c:v>
                </c:pt>
                <c:pt idx="27">
                  <c:v>3.6908640076500063</c:v>
                </c:pt>
                <c:pt idx="28">
                  <c:v>3.8631985864000029</c:v>
                </c:pt>
                <c:pt idx="29">
                  <c:v>1.3051545796499937</c:v>
                </c:pt>
                <c:pt idx="30">
                  <c:v>-2.5965486135999996</c:v>
                </c:pt>
                <c:pt idx="31">
                  <c:v>4.221384000000004</c:v>
                </c:pt>
                <c:pt idx="32">
                  <c:v>-1.5727177187499848</c:v>
                </c:pt>
                <c:pt idx="33">
                  <c:v>-1.3092438923500005</c:v>
                </c:pt>
                <c:pt idx="34">
                  <c:v>-2.4966150843499975</c:v>
                </c:pt>
                <c:pt idx="35">
                  <c:v>-7.0679131283499927</c:v>
                </c:pt>
                <c:pt idx="36">
                  <c:v>4.2597164999999961</c:v>
                </c:pt>
                <c:pt idx="37">
                  <c:v>-5.7019980243499759</c:v>
                </c:pt>
                <c:pt idx="38">
                  <c:v>-1.058106159997152E-2</c:v>
                </c:pt>
                <c:pt idx="39">
                  <c:v>-5.6361351643499944</c:v>
                </c:pt>
                <c:pt idx="40">
                  <c:v>3.0984144584000219</c:v>
                </c:pt>
                <c:pt idx="41">
                  <c:v>-1.4242602496000174</c:v>
                </c:pt>
                <c:pt idx="42">
                  <c:v>-1.1892746083499937</c:v>
                </c:pt>
                <c:pt idx="43">
                  <c:v>-2.5619759999999765</c:v>
                </c:pt>
                <c:pt idx="44">
                  <c:v>2.5699992956500104</c:v>
                </c:pt>
                <c:pt idx="45">
                  <c:v>2.0179094436500158</c:v>
                </c:pt>
                <c:pt idx="46">
                  <c:v>0.92998346365003215</c:v>
                </c:pt>
                <c:pt idx="47">
                  <c:v>-4.3001136056000533</c:v>
                </c:pt>
                <c:pt idx="48">
                  <c:v>1.5868102344000334</c:v>
                </c:pt>
                <c:pt idx="49">
                  <c:v>-2.1131897655999659</c:v>
                </c:pt>
                <c:pt idx="50">
                  <c:v>0.4161190036499729</c:v>
                </c:pt>
                <c:pt idx="51">
                  <c:v>0.24302981840000726</c:v>
                </c:pt>
                <c:pt idx="52">
                  <c:v>2.1526344836499618</c:v>
                </c:pt>
                <c:pt idx="53">
                  <c:v>1.5469651756500635</c:v>
                </c:pt>
                <c:pt idx="54">
                  <c:v>4.0024539464000801</c:v>
                </c:pt>
                <c:pt idx="55">
                  <c:v>0.64358893164999209</c:v>
                </c:pt>
                <c:pt idx="56">
                  <c:v>-0.20786776035004451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225280"/>
        <c:axId val="528117504"/>
      </c:scatterChart>
      <c:valAx>
        <c:axId val="437225280"/>
        <c:scaling>
          <c:logBase val="10"/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7504"/>
        <c:crosses val="autoZero"/>
        <c:crossBetween val="midCat"/>
      </c:valAx>
      <c:valAx>
        <c:axId val="52811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225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0687904636920387"/>
                  <c:y val="-0.221387795275590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TN!$F$2:$F$54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TN!$E$2:$E$54</c:f>
              <c:numCache>
                <c:formatCode>General</c:formatCode>
                <c:ptCount val="53"/>
                <c:pt idx="0">
                  <c:v>-0.56211891815354131</c:v>
                </c:pt>
                <c:pt idx="1">
                  <c:v>-0.69314718055994529</c:v>
                </c:pt>
                <c:pt idx="2">
                  <c:v>0.18232155679395459</c:v>
                </c:pt>
                <c:pt idx="3">
                  <c:v>-0.37106368139083207</c:v>
                </c:pt>
                <c:pt idx="4">
                  <c:v>9.5310179804324935E-2</c:v>
                </c:pt>
                <c:pt idx="5">
                  <c:v>9.5310179804324935E-2</c:v>
                </c:pt>
                <c:pt idx="6">
                  <c:v>-0.18632957819149348</c:v>
                </c:pt>
                <c:pt idx="7">
                  <c:v>-0.84397007029452897</c:v>
                </c:pt>
                <c:pt idx="8">
                  <c:v>-0.61618613942381695</c:v>
                </c:pt>
                <c:pt idx="9">
                  <c:v>-0.56211891815354131</c:v>
                </c:pt>
                <c:pt idx="10">
                  <c:v>0.40546510810816438</c:v>
                </c:pt>
                <c:pt idx="11">
                  <c:v>0.33647223662121289</c:v>
                </c:pt>
                <c:pt idx="12">
                  <c:v>0.26236426446749106</c:v>
                </c:pt>
                <c:pt idx="13">
                  <c:v>0</c:v>
                </c:pt>
                <c:pt idx="14">
                  <c:v>9.5310179804324935E-2</c:v>
                </c:pt>
                <c:pt idx="15">
                  <c:v>-0.43078291609245423</c:v>
                </c:pt>
                <c:pt idx="16">
                  <c:v>-1.0050335853501451E-2</c:v>
                </c:pt>
                <c:pt idx="17">
                  <c:v>-0.19845093872383832</c:v>
                </c:pt>
                <c:pt idx="18">
                  <c:v>-0.73396917508020043</c:v>
                </c:pt>
                <c:pt idx="19">
                  <c:v>-0.73396917508020043</c:v>
                </c:pt>
                <c:pt idx="20">
                  <c:v>-0.46203545959655867</c:v>
                </c:pt>
                <c:pt idx="21">
                  <c:v>0.33647223662121289</c:v>
                </c:pt>
                <c:pt idx="22">
                  <c:v>0.18232155679395459</c:v>
                </c:pt>
                <c:pt idx="23">
                  <c:v>0.18232155679395459</c:v>
                </c:pt>
                <c:pt idx="24">
                  <c:v>0.53062825106217038</c:v>
                </c:pt>
                <c:pt idx="25">
                  <c:v>0.40546510810816438</c:v>
                </c:pt>
                <c:pt idx="26">
                  <c:v>-0.59783700075562041</c:v>
                </c:pt>
                <c:pt idx="27">
                  <c:v>9.5310179804324935E-2</c:v>
                </c:pt>
                <c:pt idx="28">
                  <c:v>9.5310179804324935E-2</c:v>
                </c:pt>
                <c:pt idx="29">
                  <c:v>-1.0216512475319814</c:v>
                </c:pt>
                <c:pt idx="30">
                  <c:v>-2.0202707317519466E-2</c:v>
                </c:pt>
                <c:pt idx="31">
                  <c:v>-0.30110509278392161</c:v>
                </c:pt>
                <c:pt idx="32">
                  <c:v>9.5310179804324935E-2</c:v>
                </c:pt>
                <c:pt idx="33">
                  <c:v>-0.67334455326376563</c:v>
                </c:pt>
                <c:pt idx="34">
                  <c:v>-0.73396917508020043</c:v>
                </c:pt>
                <c:pt idx="35">
                  <c:v>-0.86750056770472306</c:v>
                </c:pt>
                <c:pt idx="36">
                  <c:v>-0.84397007029452897</c:v>
                </c:pt>
                <c:pt idx="37">
                  <c:v>0</c:v>
                </c:pt>
                <c:pt idx="38">
                  <c:v>-0.89159811928378363</c:v>
                </c:pt>
                <c:pt idx="39">
                  <c:v>0.26236426446749106</c:v>
                </c:pt>
                <c:pt idx="40">
                  <c:v>0.18232155679395459</c:v>
                </c:pt>
                <c:pt idx="41">
                  <c:v>-0.73396917508020043</c:v>
                </c:pt>
                <c:pt idx="42">
                  <c:v>0.64185388617239469</c:v>
                </c:pt>
                <c:pt idx="43">
                  <c:v>-0.86750056770472306</c:v>
                </c:pt>
                <c:pt idx="44">
                  <c:v>0</c:v>
                </c:pt>
                <c:pt idx="45">
                  <c:v>-0.82098055206983023</c:v>
                </c:pt>
                <c:pt idx="46">
                  <c:v>-0.34249030894677601</c:v>
                </c:pt>
                <c:pt idx="47">
                  <c:v>-0.86750056770472306</c:v>
                </c:pt>
                <c:pt idx="48">
                  <c:v>-0.56211891815354131</c:v>
                </c:pt>
                <c:pt idx="49">
                  <c:v>-0.77652878949899629</c:v>
                </c:pt>
                <c:pt idx="50">
                  <c:v>0.18232155679395459</c:v>
                </c:pt>
                <c:pt idx="51">
                  <c:v>0.64185388617239469</c:v>
                </c:pt>
                <c:pt idx="52">
                  <c:v>-0.18632957819149348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915952"/>
        <c:axId val="398916512"/>
      </c:scatterChart>
      <c:valAx>
        <c:axId val="3989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916512"/>
        <c:crosses val="autoZero"/>
        <c:crossBetween val="midCat"/>
      </c:valAx>
      <c:valAx>
        <c:axId val="39891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915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7434601924759406E-2"/>
                  <c:y val="-0.428759842519685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'NH4'!$I$2:$I$54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'NH4'!$H$2:$H$54</c:f>
              <c:numCache>
                <c:formatCode>General</c:formatCode>
                <c:ptCount val="53"/>
                <c:pt idx="0">
                  <c:v>-3.5065578973199818</c:v>
                </c:pt>
                <c:pt idx="1">
                  <c:v>-2.8134107167600364</c:v>
                </c:pt>
                <c:pt idx="2">
                  <c:v>-2.9957322735539909</c:v>
                </c:pt>
                <c:pt idx="3">
                  <c:v>-2.6592600369327779</c:v>
                </c:pt>
                <c:pt idx="4">
                  <c:v>-3.5065578973199818</c:v>
                </c:pt>
                <c:pt idx="5">
                  <c:v>-3.2188758248682006</c:v>
                </c:pt>
                <c:pt idx="6">
                  <c:v>-2.8134107167600364</c:v>
                </c:pt>
                <c:pt idx="7">
                  <c:v>-4.6051701859880909</c:v>
                </c:pt>
                <c:pt idx="8">
                  <c:v>-4.6051701859880909</c:v>
                </c:pt>
                <c:pt idx="9">
                  <c:v>-3.5065578973199818</c:v>
                </c:pt>
                <c:pt idx="10">
                  <c:v>-4.6051701859880909</c:v>
                </c:pt>
                <c:pt idx="11">
                  <c:v>-4.6051701859880909</c:v>
                </c:pt>
                <c:pt idx="12">
                  <c:v>-3.5065578973199818</c:v>
                </c:pt>
                <c:pt idx="13">
                  <c:v>-3.5065578973199818</c:v>
                </c:pt>
                <c:pt idx="14">
                  <c:v>-3.5065578973199818</c:v>
                </c:pt>
                <c:pt idx="15">
                  <c:v>-4.6051701859880909</c:v>
                </c:pt>
                <c:pt idx="16">
                  <c:v>-3.2188758248682006</c:v>
                </c:pt>
                <c:pt idx="17">
                  <c:v>-3.912023005428146</c:v>
                </c:pt>
                <c:pt idx="18">
                  <c:v>-3.912023005428146</c:v>
                </c:pt>
                <c:pt idx="19">
                  <c:v>-4.6051701859880909</c:v>
                </c:pt>
                <c:pt idx="20">
                  <c:v>-4.6051701859880909</c:v>
                </c:pt>
                <c:pt idx="21">
                  <c:v>-2.4079456086518722</c:v>
                </c:pt>
                <c:pt idx="22">
                  <c:v>-3.912023005428146</c:v>
                </c:pt>
                <c:pt idx="23">
                  <c:v>-3.5065578973199818</c:v>
                </c:pt>
                <c:pt idx="24">
                  <c:v>-3.2188758248682006</c:v>
                </c:pt>
                <c:pt idx="25">
                  <c:v>-3.2188758248682006</c:v>
                </c:pt>
                <c:pt idx="26">
                  <c:v>-4.6051701859880909</c:v>
                </c:pt>
                <c:pt idx="27">
                  <c:v>-3.2188758248682006</c:v>
                </c:pt>
                <c:pt idx="28">
                  <c:v>-3.5065578973199818</c:v>
                </c:pt>
                <c:pt idx="29">
                  <c:v>-4.6051701859880909</c:v>
                </c:pt>
                <c:pt idx="30">
                  <c:v>-2.9957322735539909</c:v>
                </c:pt>
                <c:pt idx="31">
                  <c:v>-4.6051701859880909</c:v>
                </c:pt>
                <c:pt idx="32">
                  <c:v>-3.5065578973199818</c:v>
                </c:pt>
                <c:pt idx="33">
                  <c:v>-4.6051701859880909</c:v>
                </c:pt>
                <c:pt idx="34">
                  <c:v>-4.6051701859880909</c:v>
                </c:pt>
                <c:pt idx="35">
                  <c:v>-4.6051701859880909</c:v>
                </c:pt>
                <c:pt idx="36">
                  <c:v>-4.6051701859880909</c:v>
                </c:pt>
                <c:pt idx="37">
                  <c:v>-3.912023005428146</c:v>
                </c:pt>
                <c:pt idx="38">
                  <c:v>-4.6051701859880909</c:v>
                </c:pt>
                <c:pt idx="39">
                  <c:v>-3.912023005428146</c:v>
                </c:pt>
                <c:pt idx="40">
                  <c:v>-3.2188758248682006</c:v>
                </c:pt>
                <c:pt idx="41">
                  <c:v>-4.6051701859880909</c:v>
                </c:pt>
                <c:pt idx="42">
                  <c:v>-4.6051701859880909</c:v>
                </c:pt>
                <c:pt idx="43">
                  <c:v>-4.6051701859880909</c:v>
                </c:pt>
                <c:pt idx="44">
                  <c:v>-3.912023005428146</c:v>
                </c:pt>
                <c:pt idx="45">
                  <c:v>-4.6051701859880909</c:v>
                </c:pt>
                <c:pt idx="46">
                  <c:v>-3.5065578973199818</c:v>
                </c:pt>
                <c:pt idx="47">
                  <c:v>-4.6051701859880909</c:v>
                </c:pt>
                <c:pt idx="48">
                  <c:v>-4.6051701859880909</c:v>
                </c:pt>
                <c:pt idx="49">
                  <c:v>-3.912023005428146</c:v>
                </c:pt>
                <c:pt idx="50">
                  <c:v>-3.912023005428146</c:v>
                </c:pt>
                <c:pt idx="51">
                  <c:v>-3.5065578973199818</c:v>
                </c:pt>
                <c:pt idx="52">
                  <c:v>-3.912023005428146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77216"/>
        <c:axId val="356777776"/>
      </c:scatterChart>
      <c:valAx>
        <c:axId val="3567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77776"/>
        <c:crosses val="autoZero"/>
        <c:crossBetween val="midCat"/>
      </c:valAx>
      <c:valAx>
        <c:axId val="35677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77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'NH4'!$C$2:$C$54</c:f>
              <c:numCache>
                <c:formatCode>General</c:formatCode>
                <c:ptCount val="53"/>
                <c:pt idx="0">
                  <c:v>3.3</c:v>
                </c:pt>
                <c:pt idx="1">
                  <c:v>2.6</c:v>
                </c:pt>
                <c:pt idx="2">
                  <c:v>42</c:v>
                </c:pt>
                <c:pt idx="3">
                  <c:v>6.8</c:v>
                </c:pt>
                <c:pt idx="4">
                  <c:v>464</c:v>
                </c:pt>
                <c:pt idx="5">
                  <c:v>436</c:v>
                </c:pt>
                <c:pt idx="6">
                  <c:v>15</c:v>
                </c:pt>
                <c:pt idx="7">
                  <c:v>2.1</c:v>
                </c:pt>
                <c:pt idx="8">
                  <c:v>0.02</c:v>
                </c:pt>
                <c:pt idx="9">
                  <c:v>0.03</c:v>
                </c:pt>
                <c:pt idx="10">
                  <c:v>90</c:v>
                </c:pt>
                <c:pt idx="11">
                  <c:v>1400</c:v>
                </c:pt>
                <c:pt idx="12">
                  <c:v>312</c:v>
                </c:pt>
                <c:pt idx="13">
                  <c:v>56</c:v>
                </c:pt>
                <c:pt idx="14">
                  <c:v>623</c:v>
                </c:pt>
                <c:pt idx="15">
                  <c:v>31</c:v>
                </c:pt>
                <c:pt idx="16">
                  <c:v>230</c:v>
                </c:pt>
                <c:pt idx="17">
                  <c:v>343</c:v>
                </c:pt>
                <c:pt idx="18">
                  <c:v>4.2</c:v>
                </c:pt>
                <c:pt idx="19">
                  <c:v>0.09</c:v>
                </c:pt>
                <c:pt idx="20">
                  <c:v>0.09</c:v>
                </c:pt>
                <c:pt idx="21">
                  <c:v>4.5</c:v>
                </c:pt>
                <c:pt idx="22">
                  <c:v>0.68</c:v>
                </c:pt>
                <c:pt idx="23">
                  <c:v>0.18</c:v>
                </c:pt>
                <c:pt idx="24">
                  <c:v>39</c:v>
                </c:pt>
                <c:pt idx="25">
                  <c:v>42</c:v>
                </c:pt>
                <c:pt idx="26">
                  <c:v>6.7</c:v>
                </c:pt>
                <c:pt idx="27">
                  <c:v>98</c:v>
                </c:pt>
                <c:pt idx="28">
                  <c:v>297</c:v>
                </c:pt>
                <c:pt idx="29">
                  <c:v>13</c:v>
                </c:pt>
                <c:pt idx="30">
                  <c:v>152</c:v>
                </c:pt>
                <c:pt idx="31">
                  <c:v>3.3</c:v>
                </c:pt>
                <c:pt idx="32">
                  <c:v>68</c:v>
                </c:pt>
                <c:pt idx="33">
                  <c:v>2.2999999999999998</c:v>
                </c:pt>
                <c:pt idx="34">
                  <c:v>5.6</c:v>
                </c:pt>
                <c:pt idx="35">
                  <c:v>5.8</c:v>
                </c:pt>
                <c:pt idx="36">
                  <c:v>4.4000000000000004</c:v>
                </c:pt>
                <c:pt idx="37">
                  <c:v>40</c:v>
                </c:pt>
                <c:pt idx="38">
                  <c:v>10</c:v>
                </c:pt>
                <c:pt idx="39">
                  <c:v>193</c:v>
                </c:pt>
                <c:pt idx="40">
                  <c:v>177</c:v>
                </c:pt>
                <c:pt idx="41">
                  <c:v>6.2</c:v>
                </c:pt>
                <c:pt idx="42">
                  <c:v>491</c:v>
                </c:pt>
                <c:pt idx="43">
                  <c:v>2.4</c:v>
                </c:pt>
                <c:pt idx="44">
                  <c:v>144</c:v>
                </c:pt>
                <c:pt idx="45">
                  <c:v>3.5</c:v>
                </c:pt>
                <c:pt idx="46">
                  <c:v>8.4</c:v>
                </c:pt>
                <c:pt idx="47">
                  <c:v>3.3</c:v>
                </c:pt>
                <c:pt idx="48">
                  <c:v>51</c:v>
                </c:pt>
                <c:pt idx="49">
                  <c:v>4.5999999999999996</c:v>
                </c:pt>
                <c:pt idx="50">
                  <c:v>312</c:v>
                </c:pt>
                <c:pt idx="51">
                  <c:v>3940</c:v>
                </c:pt>
                <c:pt idx="52">
                  <c:v>601</c:v>
                </c:pt>
              </c:numCache>
            </c:numRef>
          </c:xVal>
          <c:yVal>
            <c:numRef>
              <c:f>'NH4'!$E$2:$E$54</c:f>
              <c:numCache>
                <c:formatCode>General</c:formatCode>
                <c:ptCount val="53"/>
                <c:pt idx="0">
                  <c:v>0.03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0.03</c:v>
                </c:pt>
                <c:pt idx="5">
                  <c:v>0.04</c:v>
                </c:pt>
                <c:pt idx="6">
                  <c:v>0.06</c:v>
                </c:pt>
                <c:pt idx="7">
                  <c:v>0.01</c:v>
                </c:pt>
                <c:pt idx="8">
                  <c:v>0.01</c:v>
                </c:pt>
                <c:pt idx="9">
                  <c:v>0.03</c:v>
                </c:pt>
                <c:pt idx="10">
                  <c:v>0.01</c:v>
                </c:pt>
                <c:pt idx="11">
                  <c:v>0.01</c:v>
                </c:pt>
                <c:pt idx="12">
                  <c:v>0.03</c:v>
                </c:pt>
                <c:pt idx="13">
                  <c:v>0.03</c:v>
                </c:pt>
                <c:pt idx="14">
                  <c:v>0.03</c:v>
                </c:pt>
                <c:pt idx="15">
                  <c:v>0.01</c:v>
                </c:pt>
                <c:pt idx="16">
                  <c:v>0.04</c:v>
                </c:pt>
                <c:pt idx="17">
                  <c:v>0.02</c:v>
                </c:pt>
                <c:pt idx="18">
                  <c:v>0.02</c:v>
                </c:pt>
                <c:pt idx="19">
                  <c:v>0.01</c:v>
                </c:pt>
                <c:pt idx="20">
                  <c:v>0.01</c:v>
                </c:pt>
                <c:pt idx="21">
                  <c:v>0.09</c:v>
                </c:pt>
                <c:pt idx="22">
                  <c:v>0.02</c:v>
                </c:pt>
                <c:pt idx="23">
                  <c:v>0.03</c:v>
                </c:pt>
                <c:pt idx="24">
                  <c:v>0.04</c:v>
                </c:pt>
                <c:pt idx="25">
                  <c:v>0.04</c:v>
                </c:pt>
                <c:pt idx="26">
                  <c:v>0.01</c:v>
                </c:pt>
                <c:pt idx="27">
                  <c:v>0.04</c:v>
                </c:pt>
                <c:pt idx="28">
                  <c:v>0.03</c:v>
                </c:pt>
                <c:pt idx="29">
                  <c:v>0.01</c:v>
                </c:pt>
                <c:pt idx="30">
                  <c:v>0.05</c:v>
                </c:pt>
                <c:pt idx="31">
                  <c:v>0.01</c:v>
                </c:pt>
                <c:pt idx="32">
                  <c:v>0.03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0.02</c:v>
                </c:pt>
                <c:pt idx="38">
                  <c:v>0.01</c:v>
                </c:pt>
                <c:pt idx="39">
                  <c:v>0.02</c:v>
                </c:pt>
                <c:pt idx="40">
                  <c:v>0.04</c:v>
                </c:pt>
                <c:pt idx="41">
                  <c:v>0.01</c:v>
                </c:pt>
                <c:pt idx="42">
                  <c:v>0.01</c:v>
                </c:pt>
                <c:pt idx="43">
                  <c:v>0.01</c:v>
                </c:pt>
                <c:pt idx="44">
                  <c:v>0.02</c:v>
                </c:pt>
                <c:pt idx="45">
                  <c:v>0.01</c:v>
                </c:pt>
                <c:pt idx="46">
                  <c:v>0.03</c:v>
                </c:pt>
                <c:pt idx="47">
                  <c:v>0.01</c:v>
                </c:pt>
                <c:pt idx="48">
                  <c:v>0.01</c:v>
                </c:pt>
                <c:pt idx="49">
                  <c:v>0.02</c:v>
                </c:pt>
                <c:pt idx="50">
                  <c:v>0.02</c:v>
                </c:pt>
                <c:pt idx="51">
                  <c:v>0.03</c:v>
                </c:pt>
                <c:pt idx="52">
                  <c:v>0.02</c:v>
                </c:pt>
              </c:numCache>
            </c:numRef>
          </c:yVal>
          <c:smooth val="0"/>
        </c:ser>
        <c:ser>
          <c:idx val="1"/>
          <c:order val="1"/>
          <c:tx>
            <c:v>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'NH4'!$C$2:$C$54</c:f>
              <c:numCache>
                <c:formatCode>General</c:formatCode>
                <c:ptCount val="53"/>
                <c:pt idx="0">
                  <c:v>3.3</c:v>
                </c:pt>
                <c:pt idx="1">
                  <c:v>2.6</c:v>
                </c:pt>
                <c:pt idx="2">
                  <c:v>42</c:v>
                </c:pt>
                <c:pt idx="3">
                  <c:v>6.8</c:v>
                </c:pt>
                <c:pt idx="4">
                  <c:v>464</c:v>
                </c:pt>
                <c:pt idx="5">
                  <c:v>436</c:v>
                </c:pt>
                <c:pt idx="6">
                  <c:v>15</c:v>
                </c:pt>
                <c:pt idx="7">
                  <c:v>2.1</c:v>
                </c:pt>
                <c:pt idx="8">
                  <c:v>0.02</c:v>
                </c:pt>
                <c:pt idx="9">
                  <c:v>0.03</c:v>
                </c:pt>
                <c:pt idx="10">
                  <c:v>90</c:v>
                </c:pt>
                <c:pt idx="11">
                  <c:v>1400</c:v>
                </c:pt>
                <c:pt idx="12">
                  <c:v>312</c:v>
                </c:pt>
                <c:pt idx="13">
                  <c:v>56</c:v>
                </c:pt>
                <c:pt idx="14">
                  <c:v>623</c:v>
                </c:pt>
                <c:pt idx="15">
                  <c:v>31</c:v>
                </c:pt>
                <c:pt idx="16">
                  <c:v>230</c:v>
                </c:pt>
                <c:pt idx="17">
                  <c:v>343</c:v>
                </c:pt>
                <c:pt idx="18">
                  <c:v>4.2</c:v>
                </c:pt>
                <c:pt idx="19">
                  <c:v>0.09</c:v>
                </c:pt>
                <c:pt idx="20">
                  <c:v>0.09</c:v>
                </c:pt>
                <c:pt idx="21">
                  <c:v>4.5</c:v>
                </c:pt>
                <c:pt idx="22">
                  <c:v>0.68</c:v>
                </c:pt>
                <c:pt idx="23">
                  <c:v>0.18</c:v>
                </c:pt>
                <c:pt idx="24">
                  <c:v>39</c:v>
                </c:pt>
                <c:pt idx="25">
                  <c:v>42</c:v>
                </c:pt>
                <c:pt idx="26">
                  <c:v>6.7</c:v>
                </c:pt>
                <c:pt idx="27">
                  <c:v>98</c:v>
                </c:pt>
                <c:pt idx="28">
                  <c:v>297</c:v>
                </c:pt>
                <c:pt idx="29">
                  <c:v>13</c:v>
                </c:pt>
                <c:pt idx="30">
                  <c:v>152</c:v>
                </c:pt>
                <c:pt idx="31">
                  <c:v>3.3</c:v>
                </c:pt>
                <c:pt idx="32">
                  <c:v>68</c:v>
                </c:pt>
                <c:pt idx="33">
                  <c:v>2.2999999999999998</c:v>
                </c:pt>
                <c:pt idx="34">
                  <c:v>5.6</c:v>
                </c:pt>
                <c:pt idx="35">
                  <c:v>5.8</c:v>
                </c:pt>
                <c:pt idx="36">
                  <c:v>4.4000000000000004</c:v>
                </c:pt>
                <c:pt idx="37">
                  <c:v>40</c:v>
                </c:pt>
                <c:pt idx="38">
                  <c:v>10</c:v>
                </c:pt>
                <c:pt idx="39">
                  <c:v>193</c:v>
                </c:pt>
                <c:pt idx="40">
                  <c:v>177</c:v>
                </c:pt>
                <c:pt idx="41">
                  <c:v>6.2</c:v>
                </c:pt>
                <c:pt idx="42">
                  <c:v>491</c:v>
                </c:pt>
                <c:pt idx="43">
                  <c:v>2.4</c:v>
                </c:pt>
                <c:pt idx="44">
                  <c:v>144</c:v>
                </c:pt>
                <c:pt idx="45">
                  <c:v>3.5</c:v>
                </c:pt>
                <c:pt idx="46">
                  <c:v>8.4</c:v>
                </c:pt>
                <c:pt idx="47">
                  <c:v>3.3</c:v>
                </c:pt>
                <c:pt idx="48">
                  <c:v>51</c:v>
                </c:pt>
                <c:pt idx="49">
                  <c:v>4.5999999999999996</c:v>
                </c:pt>
                <c:pt idx="50">
                  <c:v>312</c:v>
                </c:pt>
                <c:pt idx="51">
                  <c:v>3940</c:v>
                </c:pt>
                <c:pt idx="52">
                  <c:v>601</c:v>
                </c:pt>
              </c:numCache>
            </c:numRef>
          </c:xVal>
          <c:yVal>
            <c:numRef>
              <c:f>'NH4'!$L$2:$L$53</c:f>
              <c:numCache>
                <c:formatCode>General</c:formatCode>
                <c:ptCount val="52"/>
                <c:pt idx="0">
                  <c:v>1.4704411132764437E-2</c:v>
                </c:pt>
                <c:pt idx="1">
                  <c:v>1.4357987728661838E-2</c:v>
                </c:pt>
                <c:pt idx="2">
                  <c:v>1.8963616850864316E-2</c:v>
                </c:pt>
                <c:pt idx="3">
                  <c:v>1.5806915595667811E-2</c:v>
                </c:pt>
                <c:pt idx="4">
                  <c:v>2.4112822048047541E-2</c:v>
                </c:pt>
                <c:pt idx="5">
                  <c:v>2.3963204386728859E-2</c:v>
                </c:pt>
                <c:pt idx="6">
                  <c:v>1.7108241373816151E-2</c:v>
                </c:pt>
                <c:pt idx="7">
                  <c:v>1.4054589727840558E-2</c:v>
                </c:pt>
                <c:pt idx="8">
                  <c:v>8.8246856204459833E-3</c:v>
                </c:pt>
                <c:pt idx="9">
                  <c:v>9.1898488522335394E-3</c:v>
                </c:pt>
                <c:pt idx="10">
                  <c:v>2.0465412088837769E-2</c:v>
                </c:pt>
                <c:pt idx="11">
                  <c:v>2.6928306794983477E-2</c:v>
                </c:pt>
                <c:pt idx="12">
                  <c:v>2.3174570949232944E-2</c:v>
                </c:pt>
                <c:pt idx="13">
                  <c:v>1.951708914227793E-2</c:v>
                </c:pt>
                <c:pt idx="14">
                  <c:v>2.4833906844518718E-2</c:v>
                </c:pt>
                <c:pt idx="15">
                  <c:v>1.8396381716415958E-2</c:v>
                </c:pt>
                <c:pt idx="16">
                  <c:v>2.2478587959753982E-2</c:v>
                </c:pt>
                <c:pt idx="17">
                  <c:v>2.339514035592901E-2</c:v>
                </c:pt>
                <c:pt idx="18">
                  <c:v>1.5063336297134692E-2</c:v>
                </c:pt>
                <c:pt idx="19">
                  <c:v>1.0257003269846736E-2</c:v>
                </c:pt>
                <c:pt idx="20">
                  <c:v>1.0257003269846736E-2</c:v>
                </c:pt>
                <c:pt idx="21">
                  <c:v>1.5167621914207443E-2</c:v>
                </c:pt>
                <c:pt idx="22">
                  <c:v>1.2555879361542529E-2</c:v>
                </c:pt>
                <c:pt idx="23">
                  <c:v>1.0993183909769716E-2</c:v>
                </c:pt>
                <c:pt idx="24">
                  <c:v>1.8823600788042058E-2</c:v>
                </c:pt>
                <c:pt idx="25">
                  <c:v>1.8963616850864316E-2</c:v>
                </c:pt>
                <c:pt idx="26">
                  <c:v>1.5783514853093553E-2</c:v>
                </c:pt>
                <c:pt idx="27">
                  <c:v>2.0640435224496181E-2</c:v>
                </c:pt>
                <c:pt idx="28">
                  <c:v>2.3060668242857778E-2</c:v>
                </c:pt>
                <c:pt idx="29">
                  <c:v>1.6865164370711516E-2</c:v>
                </c:pt>
                <c:pt idx="30">
                  <c:v>2.1566546286786909E-2</c:v>
                </c:pt>
                <c:pt idx="31">
                  <c:v>1.4704411132764437E-2</c:v>
                </c:pt>
                <c:pt idx="32">
                  <c:v>1.9899727725471751E-2</c:v>
                </c:pt>
                <c:pt idx="33">
                  <c:v>1.4183030166750821E-2</c:v>
                </c:pt>
                <c:pt idx="34">
                  <c:v>1.5502974965342064E-2</c:v>
                </c:pt>
                <c:pt idx="35">
                  <c:v>1.5557472514217803E-2</c:v>
                </c:pt>
                <c:pt idx="36">
                  <c:v>1.5133574207906821E-2</c:v>
                </c:pt>
                <c:pt idx="37">
                  <c:v>1.8871318398851096E-2</c:v>
                </c:pt>
                <c:pt idx="38">
                  <c:v>1.6428436862260334E-2</c:v>
                </c:pt>
                <c:pt idx="39">
                  <c:v>2.20877752169743E-2</c:v>
                </c:pt>
                <c:pt idx="40">
                  <c:v>2.1897451325949776E-2</c:v>
                </c:pt>
                <c:pt idx="41">
                  <c:v>1.566157418511634E-2</c:v>
                </c:pt>
                <c:pt idx="42">
                  <c:v>2.4249589557142348E-2</c:v>
                </c:pt>
                <c:pt idx="43">
                  <c:v>1.4243521228776068E-2</c:v>
                </c:pt>
                <c:pt idx="44">
                  <c:v>2.145025662001954E-2</c:v>
                </c:pt>
                <c:pt idx="45">
                  <c:v>1.479118767150543E-2</c:v>
                </c:pt>
                <c:pt idx="46">
                  <c:v>1.6144484100528673E-2</c:v>
                </c:pt>
                <c:pt idx="47">
                  <c:v>1.4704411132764437E-2</c:v>
                </c:pt>
                <c:pt idx="48">
                  <c:v>1.9335404438201139E-2</c:v>
                </c:pt>
                <c:pt idx="49">
                  <c:v>1.5200995351075226E-2</c:v>
                </c:pt>
                <c:pt idx="50">
                  <c:v>2.3174570949232944E-2</c:v>
                </c:pt>
                <c:pt idx="51">
                  <c:v>2.9863854789611118E-2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6917152"/>
        <c:axId val="906917712"/>
      </c:scatterChart>
      <c:valAx>
        <c:axId val="906917152"/>
        <c:scaling>
          <c:logBase val="10"/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917712"/>
        <c:crosses val="autoZero"/>
        <c:crossBetween val="midCat"/>
      </c:valAx>
      <c:valAx>
        <c:axId val="906917712"/>
        <c:scaling>
          <c:logBase val="10"/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91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6009842519685038E-2"/>
                  <c:y val="0.560965296004666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'NO3'!$I$2:$I$54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'NO3'!$H$2:$H$54</c:f>
              <c:numCache>
                <c:formatCode>General</c:formatCode>
                <c:ptCount val="53"/>
                <c:pt idx="0">
                  <c:v>-1.3943265328171548</c:v>
                </c:pt>
                <c:pt idx="1">
                  <c:v>-2.322787800311565</c:v>
                </c:pt>
                <c:pt idx="2">
                  <c:v>-1.7897614665653818</c:v>
                </c:pt>
                <c:pt idx="3">
                  <c:v>-1.7147984280919266</c:v>
                </c:pt>
                <c:pt idx="4">
                  <c:v>-1.9173226922034008</c:v>
                </c:pt>
                <c:pt idx="5">
                  <c:v>-1.9173226922034008</c:v>
                </c:pt>
                <c:pt idx="6">
                  <c:v>-1.2765434971607714</c:v>
                </c:pt>
                <c:pt idx="7">
                  <c:v>-4.8283137373023015</c:v>
                </c:pt>
                <c:pt idx="8">
                  <c:v>-4.8283137373023015</c:v>
                </c:pt>
                <c:pt idx="9">
                  <c:v>-4.0173835210859723</c:v>
                </c:pt>
                <c:pt idx="10">
                  <c:v>-0.75289718496571933</c:v>
                </c:pt>
                <c:pt idx="11">
                  <c:v>-1.3432348716594436</c:v>
                </c:pt>
                <c:pt idx="12">
                  <c:v>-0.53443548940512453</c:v>
                </c:pt>
                <c:pt idx="13">
                  <c:v>-0.32573014008931084</c:v>
                </c:pt>
                <c:pt idx="14">
                  <c:v>-1.6713133161521878</c:v>
                </c:pt>
                <c:pt idx="15">
                  <c:v>-1.0106014113453965</c:v>
                </c:pt>
                <c:pt idx="16">
                  <c:v>-1.9519282213808764</c:v>
                </c:pt>
                <c:pt idx="17">
                  <c:v>-2.0402208285265546</c:v>
                </c:pt>
                <c:pt idx="18">
                  <c:v>-1.9038089730366781</c:v>
                </c:pt>
                <c:pt idx="19">
                  <c:v>-4.6051701859880909</c:v>
                </c:pt>
                <c:pt idx="20">
                  <c:v>-4.0173835210859723</c:v>
                </c:pt>
                <c:pt idx="21">
                  <c:v>-0.76787072675588175</c:v>
                </c:pt>
                <c:pt idx="22">
                  <c:v>-0.79407309914990587</c:v>
                </c:pt>
                <c:pt idx="23">
                  <c:v>-1.155182640156504</c:v>
                </c:pt>
                <c:pt idx="24">
                  <c:v>-0.4780358009429998</c:v>
                </c:pt>
                <c:pt idx="25">
                  <c:v>-0.9390477189967712</c:v>
                </c:pt>
                <c:pt idx="26">
                  <c:v>-1.3547956940605197</c:v>
                </c:pt>
                <c:pt idx="27">
                  <c:v>-1.3664917338237108</c:v>
                </c:pt>
                <c:pt idx="28">
                  <c:v>-1.9519282213808764</c:v>
                </c:pt>
                <c:pt idx="29">
                  <c:v>-2.4191189092499972</c:v>
                </c:pt>
                <c:pt idx="30">
                  <c:v>-2.1370706545164722</c:v>
                </c:pt>
                <c:pt idx="31">
                  <c:v>-4.6051701859880909</c:v>
                </c:pt>
                <c:pt idx="32">
                  <c:v>-1.3903023825174294</c:v>
                </c:pt>
                <c:pt idx="33">
                  <c:v>-2.864704011147587</c:v>
                </c:pt>
                <c:pt idx="34">
                  <c:v>-1.6607312068216509</c:v>
                </c:pt>
                <c:pt idx="35">
                  <c:v>-1.6554818509355071</c:v>
                </c:pt>
                <c:pt idx="36">
                  <c:v>-1.9951003932460849</c:v>
                </c:pt>
                <c:pt idx="37">
                  <c:v>-1.9310215365615626</c:v>
                </c:pt>
                <c:pt idx="38">
                  <c:v>-2.6592600369327779</c:v>
                </c:pt>
                <c:pt idx="39">
                  <c:v>-2.3025850929940455</c:v>
                </c:pt>
                <c:pt idx="40">
                  <c:v>-1.4828052615007343</c:v>
                </c:pt>
                <c:pt idx="41">
                  <c:v>-1.7660917224794772</c:v>
                </c:pt>
                <c:pt idx="42">
                  <c:v>-1.8515094736338289</c:v>
                </c:pt>
                <c:pt idx="43">
                  <c:v>-2.7333680090865</c:v>
                </c:pt>
                <c:pt idx="44">
                  <c:v>-1.6296406197516198</c:v>
                </c:pt>
                <c:pt idx="45">
                  <c:v>-1.7719568419318752</c:v>
                </c:pt>
                <c:pt idx="46">
                  <c:v>-1.0936247471570706</c:v>
                </c:pt>
                <c:pt idx="47">
                  <c:v>-1.5141277326297755</c:v>
                </c:pt>
                <c:pt idx="48">
                  <c:v>-1.8971199848858813</c:v>
                </c:pt>
                <c:pt idx="49">
                  <c:v>-1.9310215365615626</c:v>
                </c:pt>
                <c:pt idx="50">
                  <c:v>-1.7372712839439852</c:v>
                </c:pt>
                <c:pt idx="51">
                  <c:v>-2.2827824656978661</c:v>
                </c:pt>
                <c:pt idx="52">
                  <c:v>-2.8302178350764176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380288"/>
        <c:axId val="904380848"/>
      </c:scatterChart>
      <c:valAx>
        <c:axId val="9043802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380848"/>
        <c:crosses val="autoZero"/>
        <c:crossBetween val="midCat"/>
      </c:valAx>
      <c:valAx>
        <c:axId val="9043808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38028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'NO3'!$C$2:$C$54</c:f>
              <c:numCache>
                <c:formatCode>General</c:formatCode>
                <c:ptCount val="53"/>
                <c:pt idx="0">
                  <c:v>3.3</c:v>
                </c:pt>
                <c:pt idx="1">
                  <c:v>2.6</c:v>
                </c:pt>
                <c:pt idx="2">
                  <c:v>42</c:v>
                </c:pt>
                <c:pt idx="3">
                  <c:v>6.8</c:v>
                </c:pt>
                <c:pt idx="4">
                  <c:v>464</c:v>
                </c:pt>
                <c:pt idx="5">
                  <c:v>436</c:v>
                </c:pt>
                <c:pt idx="6">
                  <c:v>15</c:v>
                </c:pt>
                <c:pt idx="7">
                  <c:v>2.1</c:v>
                </c:pt>
                <c:pt idx="8">
                  <c:v>0.02</c:v>
                </c:pt>
                <c:pt idx="9">
                  <c:v>0.03</c:v>
                </c:pt>
                <c:pt idx="10">
                  <c:v>90</c:v>
                </c:pt>
                <c:pt idx="11">
                  <c:v>1400</c:v>
                </c:pt>
                <c:pt idx="12">
                  <c:v>312</c:v>
                </c:pt>
                <c:pt idx="13">
                  <c:v>56</c:v>
                </c:pt>
                <c:pt idx="14">
                  <c:v>623</c:v>
                </c:pt>
                <c:pt idx="15">
                  <c:v>31</c:v>
                </c:pt>
                <c:pt idx="16">
                  <c:v>230</c:v>
                </c:pt>
                <c:pt idx="17">
                  <c:v>343</c:v>
                </c:pt>
                <c:pt idx="18">
                  <c:v>4.2</c:v>
                </c:pt>
                <c:pt idx="19">
                  <c:v>0.09</c:v>
                </c:pt>
                <c:pt idx="20">
                  <c:v>0.09</c:v>
                </c:pt>
                <c:pt idx="21">
                  <c:v>4.5</c:v>
                </c:pt>
                <c:pt idx="22">
                  <c:v>0.68</c:v>
                </c:pt>
                <c:pt idx="23">
                  <c:v>0.18</c:v>
                </c:pt>
                <c:pt idx="24">
                  <c:v>39</c:v>
                </c:pt>
                <c:pt idx="25">
                  <c:v>42</c:v>
                </c:pt>
                <c:pt idx="26">
                  <c:v>6.7</c:v>
                </c:pt>
                <c:pt idx="27">
                  <c:v>98</c:v>
                </c:pt>
                <c:pt idx="28">
                  <c:v>297</c:v>
                </c:pt>
                <c:pt idx="29">
                  <c:v>13</c:v>
                </c:pt>
                <c:pt idx="30">
                  <c:v>152</c:v>
                </c:pt>
                <c:pt idx="31">
                  <c:v>3.3</c:v>
                </c:pt>
                <c:pt idx="32">
                  <c:v>68</c:v>
                </c:pt>
                <c:pt idx="33">
                  <c:v>2.2999999999999998</c:v>
                </c:pt>
                <c:pt idx="34">
                  <c:v>5.6</c:v>
                </c:pt>
                <c:pt idx="35">
                  <c:v>5.8</c:v>
                </c:pt>
                <c:pt idx="36">
                  <c:v>4.4000000000000004</c:v>
                </c:pt>
                <c:pt idx="37">
                  <c:v>40</c:v>
                </c:pt>
                <c:pt idx="38">
                  <c:v>10</c:v>
                </c:pt>
                <c:pt idx="39">
                  <c:v>193</c:v>
                </c:pt>
                <c:pt idx="40">
                  <c:v>177</c:v>
                </c:pt>
                <c:pt idx="41">
                  <c:v>6.2</c:v>
                </c:pt>
                <c:pt idx="42">
                  <c:v>491</c:v>
                </c:pt>
                <c:pt idx="43">
                  <c:v>2.4</c:v>
                </c:pt>
                <c:pt idx="44">
                  <c:v>144</c:v>
                </c:pt>
                <c:pt idx="45">
                  <c:v>3.5</c:v>
                </c:pt>
                <c:pt idx="46">
                  <c:v>8.4</c:v>
                </c:pt>
                <c:pt idx="47">
                  <c:v>3.3</c:v>
                </c:pt>
                <c:pt idx="48">
                  <c:v>51</c:v>
                </c:pt>
                <c:pt idx="49">
                  <c:v>4.5999999999999996</c:v>
                </c:pt>
                <c:pt idx="50">
                  <c:v>312</c:v>
                </c:pt>
                <c:pt idx="51">
                  <c:v>3940</c:v>
                </c:pt>
                <c:pt idx="52">
                  <c:v>601</c:v>
                </c:pt>
              </c:numCache>
            </c:numRef>
          </c:xVal>
          <c:yVal>
            <c:numRef>
              <c:f>'NO3'!$E$2:$E$54</c:f>
              <c:numCache>
                <c:formatCode>General</c:formatCode>
                <c:ptCount val="53"/>
                <c:pt idx="0">
                  <c:v>0.248</c:v>
                </c:pt>
                <c:pt idx="1">
                  <c:v>9.8000000000000004E-2</c:v>
                </c:pt>
                <c:pt idx="2">
                  <c:v>0.16700000000000001</c:v>
                </c:pt>
                <c:pt idx="3">
                  <c:v>0.18</c:v>
                </c:pt>
                <c:pt idx="4">
                  <c:v>0.14699999999999999</c:v>
                </c:pt>
                <c:pt idx="5">
                  <c:v>0.14699999999999999</c:v>
                </c:pt>
                <c:pt idx="6">
                  <c:v>0.27900000000000003</c:v>
                </c:pt>
                <c:pt idx="7">
                  <c:v>8.0000000000000002E-3</c:v>
                </c:pt>
                <c:pt idx="8">
                  <c:v>8.0000000000000002E-3</c:v>
                </c:pt>
                <c:pt idx="9">
                  <c:v>1.7999999999999999E-2</c:v>
                </c:pt>
                <c:pt idx="10">
                  <c:v>0.47099999999999997</c:v>
                </c:pt>
                <c:pt idx="11">
                  <c:v>0.26100000000000001</c:v>
                </c:pt>
                <c:pt idx="12">
                  <c:v>0.58599999999999997</c:v>
                </c:pt>
                <c:pt idx="13">
                  <c:v>0.72199999999999998</c:v>
                </c:pt>
                <c:pt idx="14">
                  <c:v>0.188</c:v>
                </c:pt>
                <c:pt idx="15">
                  <c:v>0.36399999999999999</c:v>
                </c:pt>
                <c:pt idx="16">
                  <c:v>0.14199999999999999</c:v>
                </c:pt>
                <c:pt idx="17">
                  <c:v>0.13</c:v>
                </c:pt>
                <c:pt idx="18">
                  <c:v>0.14899999999999999</c:v>
                </c:pt>
                <c:pt idx="19">
                  <c:v>0.01</c:v>
                </c:pt>
                <c:pt idx="20">
                  <c:v>1.7999999999999999E-2</c:v>
                </c:pt>
                <c:pt idx="21">
                  <c:v>0.46400000000000002</c:v>
                </c:pt>
                <c:pt idx="22">
                  <c:v>0.45200000000000001</c:v>
                </c:pt>
                <c:pt idx="23">
                  <c:v>0.315</c:v>
                </c:pt>
                <c:pt idx="24">
                  <c:v>0.62</c:v>
                </c:pt>
                <c:pt idx="25">
                  <c:v>0.39100000000000001</c:v>
                </c:pt>
                <c:pt idx="26">
                  <c:v>0.25800000000000001</c:v>
                </c:pt>
                <c:pt idx="27">
                  <c:v>0.255</c:v>
                </c:pt>
                <c:pt idx="28">
                  <c:v>0.14199999999999999</c:v>
                </c:pt>
                <c:pt idx="29">
                  <c:v>8.8999999999999996E-2</c:v>
                </c:pt>
                <c:pt idx="30">
                  <c:v>0.11799999999999999</c:v>
                </c:pt>
                <c:pt idx="31">
                  <c:v>0.01</c:v>
                </c:pt>
                <c:pt idx="32">
                  <c:v>0.249</c:v>
                </c:pt>
                <c:pt idx="33">
                  <c:v>5.7000000000000002E-2</c:v>
                </c:pt>
                <c:pt idx="34">
                  <c:v>0.19</c:v>
                </c:pt>
                <c:pt idx="35">
                  <c:v>0.191</c:v>
                </c:pt>
                <c:pt idx="36">
                  <c:v>0.13600000000000001</c:v>
                </c:pt>
                <c:pt idx="37">
                  <c:v>0.14499999999999999</c:v>
                </c:pt>
                <c:pt idx="38">
                  <c:v>7.0000000000000007E-2</c:v>
                </c:pt>
                <c:pt idx="39">
                  <c:v>0.1</c:v>
                </c:pt>
                <c:pt idx="40">
                  <c:v>0.22700000000000001</c:v>
                </c:pt>
                <c:pt idx="41">
                  <c:v>0.17100000000000001</c:v>
                </c:pt>
                <c:pt idx="42">
                  <c:v>0.157</c:v>
                </c:pt>
                <c:pt idx="43">
                  <c:v>6.5000000000000002E-2</c:v>
                </c:pt>
                <c:pt idx="44">
                  <c:v>0.19600000000000001</c:v>
                </c:pt>
                <c:pt idx="45">
                  <c:v>0.17</c:v>
                </c:pt>
                <c:pt idx="46">
                  <c:v>0.33500000000000002</c:v>
                </c:pt>
                <c:pt idx="47">
                  <c:v>0.22</c:v>
                </c:pt>
                <c:pt idx="48">
                  <c:v>0.15</c:v>
                </c:pt>
                <c:pt idx="49">
                  <c:v>0.14499999999999999</c:v>
                </c:pt>
                <c:pt idx="50">
                  <c:v>0.17599999999999999</c:v>
                </c:pt>
                <c:pt idx="51">
                  <c:v>0.10199999999999999</c:v>
                </c:pt>
                <c:pt idx="52">
                  <c:v>5.8999999999999997E-2</c:v>
                </c:pt>
              </c:numCache>
            </c:numRef>
          </c:yVal>
          <c:smooth val="0"/>
        </c:ser>
        <c:ser>
          <c:idx val="1"/>
          <c:order val="1"/>
          <c:tx>
            <c:v>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'NO3'!$C$2:$C$54</c:f>
              <c:numCache>
                <c:formatCode>General</c:formatCode>
                <c:ptCount val="53"/>
                <c:pt idx="0">
                  <c:v>3.3</c:v>
                </c:pt>
                <c:pt idx="1">
                  <c:v>2.6</c:v>
                </c:pt>
                <c:pt idx="2">
                  <c:v>42</c:v>
                </c:pt>
                <c:pt idx="3">
                  <c:v>6.8</c:v>
                </c:pt>
                <c:pt idx="4">
                  <c:v>464</c:v>
                </c:pt>
                <c:pt idx="5">
                  <c:v>436</c:v>
                </c:pt>
                <c:pt idx="6">
                  <c:v>15</c:v>
                </c:pt>
                <c:pt idx="7">
                  <c:v>2.1</c:v>
                </c:pt>
                <c:pt idx="8">
                  <c:v>0.02</c:v>
                </c:pt>
                <c:pt idx="9">
                  <c:v>0.03</c:v>
                </c:pt>
                <c:pt idx="10">
                  <c:v>90</c:v>
                </c:pt>
                <c:pt idx="11">
                  <c:v>1400</c:v>
                </c:pt>
                <c:pt idx="12">
                  <c:v>312</c:v>
                </c:pt>
                <c:pt idx="13">
                  <c:v>56</c:v>
                </c:pt>
                <c:pt idx="14">
                  <c:v>623</c:v>
                </c:pt>
                <c:pt idx="15">
                  <c:v>31</c:v>
                </c:pt>
                <c:pt idx="16">
                  <c:v>230</c:v>
                </c:pt>
                <c:pt idx="17">
                  <c:v>343</c:v>
                </c:pt>
                <c:pt idx="18">
                  <c:v>4.2</c:v>
                </c:pt>
                <c:pt idx="19">
                  <c:v>0.09</c:v>
                </c:pt>
                <c:pt idx="20">
                  <c:v>0.09</c:v>
                </c:pt>
                <c:pt idx="21">
                  <c:v>4.5</c:v>
                </c:pt>
                <c:pt idx="22">
                  <c:v>0.68</c:v>
                </c:pt>
                <c:pt idx="23">
                  <c:v>0.18</c:v>
                </c:pt>
                <c:pt idx="24">
                  <c:v>39</c:v>
                </c:pt>
                <c:pt idx="25">
                  <c:v>42</c:v>
                </c:pt>
                <c:pt idx="26">
                  <c:v>6.7</c:v>
                </c:pt>
                <c:pt idx="27">
                  <c:v>98</c:v>
                </c:pt>
                <c:pt idx="28">
                  <c:v>297</c:v>
                </c:pt>
                <c:pt idx="29">
                  <c:v>13</c:v>
                </c:pt>
                <c:pt idx="30">
                  <c:v>152</c:v>
                </c:pt>
                <c:pt idx="31">
                  <c:v>3.3</c:v>
                </c:pt>
                <c:pt idx="32">
                  <c:v>68</c:v>
                </c:pt>
                <c:pt idx="33">
                  <c:v>2.2999999999999998</c:v>
                </c:pt>
                <c:pt idx="34">
                  <c:v>5.6</c:v>
                </c:pt>
                <c:pt idx="35">
                  <c:v>5.8</c:v>
                </c:pt>
                <c:pt idx="36">
                  <c:v>4.4000000000000004</c:v>
                </c:pt>
                <c:pt idx="37">
                  <c:v>40</c:v>
                </c:pt>
                <c:pt idx="38">
                  <c:v>10</c:v>
                </c:pt>
                <c:pt idx="39">
                  <c:v>193</c:v>
                </c:pt>
                <c:pt idx="40">
                  <c:v>177</c:v>
                </c:pt>
                <c:pt idx="41">
                  <c:v>6.2</c:v>
                </c:pt>
                <c:pt idx="42">
                  <c:v>491</c:v>
                </c:pt>
                <c:pt idx="43">
                  <c:v>2.4</c:v>
                </c:pt>
                <c:pt idx="44">
                  <c:v>144</c:v>
                </c:pt>
                <c:pt idx="45">
                  <c:v>3.5</c:v>
                </c:pt>
                <c:pt idx="46">
                  <c:v>8.4</c:v>
                </c:pt>
                <c:pt idx="47">
                  <c:v>3.3</c:v>
                </c:pt>
                <c:pt idx="48">
                  <c:v>51</c:v>
                </c:pt>
                <c:pt idx="49">
                  <c:v>4.5999999999999996</c:v>
                </c:pt>
                <c:pt idx="50">
                  <c:v>312</c:v>
                </c:pt>
                <c:pt idx="51">
                  <c:v>3940</c:v>
                </c:pt>
                <c:pt idx="52">
                  <c:v>601</c:v>
                </c:pt>
              </c:numCache>
            </c:numRef>
          </c:xVal>
          <c:yVal>
            <c:numRef>
              <c:f>'NO3'!$L$2:$L$54</c:f>
              <c:numCache>
                <c:formatCode>General</c:formatCode>
                <c:ptCount val="53"/>
                <c:pt idx="0">
                  <c:v>0.14682609272991709</c:v>
                </c:pt>
                <c:pt idx="1">
                  <c:v>6.9629396415111428E-2</c:v>
                </c:pt>
                <c:pt idx="2">
                  <c:v>0.11198595378104495</c:v>
                </c:pt>
                <c:pt idx="3">
                  <c:v>7.5552499700220627E-2</c:v>
                </c:pt>
                <c:pt idx="4">
                  <c:v>0.15690979963663906</c:v>
                </c:pt>
                <c:pt idx="5">
                  <c:v>0.14700536686225507</c:v>
                </c:pt>
                <c:pt idx="6">
                  <c:v>6.7680123250709198E-2</c:v>
                </c:pt>
                <c:pt idx="7">
                  <c:v>4.3961755827518781E-2</c:v>
                </c:pt>
                <c:pt idx="8">
                  <c:v>2.133571176315224E-2</c:v>
                </c:pt>
                <c:pt idx="9">
                  <c:v>3.9296088408853284E-2</c:v>
                </c:pt>
                <c:pt idx="10">
                  <c:v>0.32381211635524698</c:v>
                </c:pt>
                <c:pt idx="11">
                  <c:v>0.70501020050598795</c:v>
                </c:pt>
                <c:pt idx="12">
                  <c:v>0.70975841858616406</c:v>
                </c:pt>
                <c:pt idx="13">
                  <c:v>0.55181588873309206</c:v>
                </c:pt>
                <c:pt idx="14">
                  <c:v>0.70299525863057166</c:v>
                </c:pt>
                <c:pt idx="15">
                  <c:v>0.30412714533637064</c:v>
                </c:pt>
                <c:pt idx="16">
                  <c:v>0.23918757392665843</c:v>
                </c:pt>
                <c:pt idx="17">
                  <c:v>0.22503537950528854</c:v>
                </c:pt>
                <c:pt idx="18">
                  <c:v>7.6162331748919579E-2</c:v>
                </c:pt>
                <c:pt idx="19">
                  <c:v>2.3951284014395398E-2</c:v>
                </c:pt>
                <c:pt idx="20">
                  <c:v>2.3605942228469134E-2</c:v>
                </c:pt>
                <c:pt idx="21">
                  <c:v>0.12452448148647652</c:v>
                </c:pt>
                <c:pt idx="22">
                  <c:v>9.8461421822187506E-2</c:v>
                </c:pt>
                <c:pt idx="23">
                  <c:v>0.24581394291082351</c:v>
                </c:pt>
                <c:pt idx="24">
                  <c:v>0.53854083006412412</c:v>
                </c:pt>
                <c:pt idx="25">
                  <c:v>0.37258841226298478</c:v>
                </c:pt>
                <c:pt idx="26">
                  <c:v>0.13831069516483882</c:v>
                </c:pt>
                <c:pt idx="27">
                  <c:v>0.21048942176479715</c:v>
                </c:pt>
                <c:pt idx="28">
                  <c:v>0.18611308221064837</c:v>
                </c:pt>
                <c:pt idx="29">
                  <c:v>8.1174406278137851E-2</c:v>
                </c:pt>
                <c:pt idx="30">
                  <c:v>0.10493067130367295</c:v>
                </c:pt>
                <c:pt idx="31">
                  <c:v>4.6308440698084555E-2</c:v>
                </c:pt>
                <c:pt idx="32">
                  <c:v>9.6218545267908254E-2</c:v>
                </c:pt>
                <c:pt idx="33">
                  <c:v>5.7181936268715282E-2</c:v>
                </c:pt>
                <c:pt idx="34">
                  <c:v>0.1567649215055176</c:v>
                </c:pt>
                <c:pt idx="35">
                  <c:v>0.32183182469991067</c:v>
                </c:pt>
                <c:pt idx="36">
                  <c:v>0.16684844287256709</c:v>
                </c:pt>
                <c:pt idx="37">
                  <c:v>0.11096886761783588</c:v>
                </c:pt>
                <c:pt idx="38">
                  <c:v>7.9578468624626794E-2</c:v>
                </c:pt>
                <c:pt idx="39">
                  <c:v>0.11937770535340221</c:v>
                </c:pt>
                <c:pt idx="40">
                  <c:v>0.10013803287441091</c:v>
                </c:pt>
                <c:pt idx="41">
                  <c:v>5.2475805764800924E-2</c:v>
                </c:pt>
                <c:pt idx="42">
                  <c:v>0.1190704106530827</c:v>
                </c:pt>
                <c:pt idx="43">
                  <c:v>4.890085831280553E-2</c:v>
                </c:pt>
                <c:pt idx="44">
                  <c:v>0.22317171418537005</c:v>
                </c:pt>
                <c:pt idx="45">
                  <c:v>0.14357487689609205</c:v>
                </c:pt>
                <c:pt idx="46">
                  <c:v>0.55743240584500209</c:v>
                </c:pt>
                <c:pt idx="47">
                  <c:v>0.15810973623865926</c:v>
                </c:pt>
                <c:pt idx="48">
                  <c:v>0.14685363890680289</c:v>
                </c:pt>
                <c:pt idx="49">
                  <c:v>7.5720519790737129E-2</c:v>
                </c:pt>
                <c:pt idx="50">
                  <c:v>0.16474877252329354</c:v>
                </c:pt>
                <c:pt idx="51">
                  <c:v>0.21142191142301336</c:v>
                </c:pt>
                <c:pt idx="52">
                  <c:v>0.14548895015619825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383648"/>
        <c:axId val="723106464"/>
      </c:scatterChart>
      <c:valAx>
        <c:axId val="9043836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106464"/>
        <c:crosses val="autoZero"/>
        <c:crossBetween val="midCat"/>
      </c:valAx>
      <c:valAx>
        <c:axId val="7231064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3836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319838145231847"/>
                  <c:y val="-0.195460411198600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TON!$I$2:$I$54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TON!$G$2:$G$54</c:f>
              <c:numCache>
                <c:formatCode>General</c:formatCode>
                <c:ptCount val="53"/>
                <c:pt idx="0">
                  <c:v>0.28999999999999998</c:v>
                </c:pt>
                <c:pt idx="1">
                  <c:v>0.33</c:v>
                </c:pt>
                <c:pt idx="2">
                  <c:v>0.96</c:v>
                </c:pt>
                <c:pt idx="3">
                  <c:v>0.43</c:v>
                </c:pt>
                <c:pt idx="4">
                  <c:v>0.88</c:v>
                </c:pt>
                <c:pt idx="5">
                  <c:v>0.94</c:v>
                </c:pt>
                <c:pt idx="6">
                  <c:v>0.48</c:v>
                </c:pt>
                <c:pt idx="7">
                  <c:v>0.43</c:v>
                </c:pt>
                <c:pt idx="8">
                  <c:v>0.52</c:v>
                </c:pt>
                <c:pt idx="9">
                  <c:v>0.53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0.64</c:v>
                </c:pt>
                <c:pt idx="13">
                  <c:v>0.26</c:v>
                </c:pt>
                <c:pt idx="14">
                  <c:v>0.9</c:v>
                </c:pt>
                <c:pt idx="15">
                  <c:v>0.27</c:v>
                </c:pt>
                <c:pt idx="16">
                  <c:v>0.8</c:v>
                </c:pt>
                <c:pt idx="17">
                  <c:v>0.66</c:v>
                </c:pt>
                <c:pt idx="18">
                  <c:v>0.31</c:v>
                </c:pt>
                <c:pt idx="19">
                  <c:v>0.47</c:v>
                </c:pt>
                <c:pt idx="20">
                  <c:v>0.61</c:v>
                </c:pt>
                <c:pt idx="21">
                  <c:v>0.86</c:v>
                </c:pt>
                <c:pt idx="22">
                  <c:v>0.74</c:v>
                </c:pt>
                <c:pt idx="23">
                  <c:v>0.82</c:v>
                </c:pt>
                <c:pt idx="24">
                  <c:v>1</c:v>
                </c:pt>
                <c:pt idx="25">
                  <c:v>1</c:v>
                </c:pt>
                <c:pt idx="26">
                  <c:v>0.28999999999999998</c:v>
                </c:pt>
                <c:pt idx="27">
                  <c:v>0.82</c:v>
                </c:pt>
                <c:pt idx="28">
                  <c:v>0.89</c:v>
                </c:pt>
                <c:pt idx="29">
                  <c:v>0.27</c:v>
                </c:pt>
                <c:pt idx="30">
                  <c:v>0.81</c:v>
                </c:pt>
                <c:pt idx="31">
                  <c:v>0.73</c:v>
                </c:pt>
                <c:pt idx="32">
                  <c:v>0.86</c:v>
                </c:pt>
                <c:pt idx="33">
                  <c:v>0.44</c:v>
                </c:pt>
                <c:pt idx="34">
                  <c:v>0.28999999999999998</c:v>
                </c:pt>
                <c:pt idx="35">
                  <c:v>0.23</c:v>
                </c:pt>
                <c:pt idx="36">
                  <c:v>0.28999999999999998</c:v>
                </c:pt>
                <c:pt idx="37">
                  <c:v>0.83</c:v>
                </c:pt>
                <c:pt idx="38">
                  <c:v>0.34</c:v>
                </c:pt>
                <c:pt idx="39">
                  <c:v>1.2</c:v>
                </c:pt>
                <c:pt idx="40">
                  <c:v>0.91</c:v>
                </c:pt>
                <c:pt idx="41">
                  <c:v>0.3</c:v>
                </c:pt>
                <c:pt idx="42">
                  <c:v>1.7</c:v>
                </c:pt>
                <c:pt idx="43">
                  <c:v>0.36</c:v>
                </c:pt>
                <c:pt idx="44">
                  <c:v>0.79</c:v>
                </c:pt>
                <c:pt idx="45">
                  <c:v>0.27</c:v>
                </c:pt>
                <c:pt idx="46">
                  <c:v>0.35</c:v>
                </c:pt>
                <c:pt idx="47">
                  <c:v>0.19</c:v>
                </c:pt>
                <c:pt idx="48">
                  <c:v>0.41</c:v>
                </c:pt>
                <c:pt idx="49">
                  <c:v>0.3</c:v>
                </c:pt>
                <c:pt idx="50">
                  <c:v>1</c:v>
                </c:pt>
                <c:pt idx="51">
                  <c:v>1.7</c:v>
                </c:pt>
                <c:pt idx="52">
                  <c:v>0.74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108704"/>
        <c:axId val="723109264"/>
      </c:scatterChart>
      <c:valAx>
        <c:axId val="72310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109264"/>
        <c:crosses val="autoZero"/>
        <c:crossBetween val="midCat"/>
      </c:valAx>
      <c:valAx>
        <c:axId val="723109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10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TON!$I$2:$I$54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TON!$G$2:$G$54</c:f>
              <c:numCache>
                <c:formatCode>General</c:formatCode>
                <c:ptCount val="53"/>
                <c:pt idx="0">
                  <c:v>0.28999999999999998</c:v>
                </c:pt>
                <c:pt idx="1">
                  <c:v>0.33</c:v>
                </c:pt>
                <c:pt idx="2">
                  <c:v>0.96</c:v>
                </c:pt>
                <c:pt idx="3">
                  <c:v>0.43</c:v>
                </c:pt>
                <c:pt idx="4">
                  <c:v>0.88</c:v>
                </c:pt>
                <c:pt idx="5">
                  <c:v>0.94</c:v>
                </c:pt>
                <c:pt idx="6">
                  <c:v>0.48</c:v>
                </c:pt>
                <c:pt idx="7">
                  <c:v>0.43</c:v>
                </c:pt>
                <c:pt idx="8">
                  <c:v>0.52</c:v>
                </c:pt>
                <c:pt idx="9">
                  <c:v>0.53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0.64</c:v>
                </c:pt>
                <c:pt idx="13">
                  <c:v>0.26</c:v>
                </c:pt>
                <c:pt idx="14">
                  <c:v>0.9</c:v>
                </c:pt>
                <c:pt idx="15">
                  <c:v>0.27</c:v>
                </c:pt>
                <c:pt idx="16">
                  <c:v>0.8</c:v>
                </c:pt>
                <c:pt idx="17">
                  <c:v>0.66</c:v>
                </c:pt>
                <c:pt idx="18">
                  <c:v>0.31</c:v>
                </c:pt>
                <c:pt idx="19">
                  <c:v>0.47</c:v>
                </c:pt>
                <c:pt idx="20">
                  <c:v>0.61</c:v>
                </c:pt>
                <c:pt idx="21">
                  <c:v>0.86</c:v>
                </c:pt>
                <c:pt idx="22">
                  <c:v>0.74</c:v>
                </c:pt>
                <c:pt idx="23">
                  <c:v>0.82</c:v>
                </c:pt>
                <c:pt idx="24">
                  <c:v>1</c:v>
                </c:pt>
                <c:pt idx="25">
                  <c:v>1</c:v>
                </c:pt>
                <c:pt idx="26">
                  <c:v>0.28999999999999998</c:v>
                </c:pt>
                <c:pt idx="27">
                  <c:v>0.82</c:v>
                </c:pt>
                <c:pt idx="28">
                  <c:v>0.89</c:v>
                </c:pt>
                <c:pt idx="29">
                  <c:v>0.27</c:v>
                </c:pt>
                <c:pt idx="30">
                  <c:v>0.81</c:v>
                </c:pt>
                <c:pt idx="31">
                  <c:v>0.73</c:v>
                </c:pt>
                <c:pt idx="32">
                  <c:v>0.86</c:v>
                </c:pt>
                <c:pt idx="33">
                  <c:v>0.44</c:v>
                </c:pt>
                <c:pt idx="34">
                  <c:v>0.28999999999999998</c:v>
                </c:pt>
                <c:pt idx="35">
                  <c:v>0.23</c:v>
                </c:pt>
                <c:pt idx="36">
                  <c:v>0.28999999999999998</c:v>
                </c:pt>
                <c:pt idx="37">
                  <c:v>0.83</c:v>
                </c:pt>
                <c:pt idx="38">
                  <c:v>0.34</c:v>
                </c:pt>
                <c:pt idx="39">
                  <c:v>1.2</c:v>
                </c:pt>
                <c:pt idx="40">
                  <c:v>0.91</c:v>
                </c:pt>
                <c:pt idx="41">
                  <c:v>0.3</c:v>
                </c:pt>
                <c:pt idx="42">
                  <c:v>1.7</c:v>
                </c:pt>
                <c:pt idx="43">
                  <c:v>0.36</c:v>
                </c:pt>
                <c:pt idx="44">
                  <c:v>0.79</c:v>
                </c:pt>
                <c:pt idx="45">
                  <c:v>0.27</c:v>
                </c:pt>
                <c:pt idx="46">
                  <c:v>0.35</c:v>
                </c:pt>
                <c:pt idx="47">
                  <c:v>0.19</c:v>
                </c:pt>
                <c:pt idx="48">
                  <c:v>0.41</c:v>
                </c:pt>
                <c:pt idx="49">
                  <c:v>0.3</c:v>
                </c:pt>
                <c:pt idx="50">
                  <c:v>1</c:v>
                </c:pt>
                <c:pt idx="51">
                  <c:v>1.7</c:v>
                </c:pt>
                <c:pt idx="52">
                  <c:v>0.74</c:v>
                </c:pt>
              </c:numCache>
            </c:numRef>
          </c:yVal>
          <c:smooth val="0"/>
        </c:ser>
        <c:ser>
          <c:idx val="1"/>
          <c:order val="1"/>
          <c:tx>
            <c:v>MODEL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TON!$I$2:$I$54</c:f>
              <c:numCache>
                <c:formatCode>General</c:formatCode>
                <c:ptCount val="53"/>
                <c:pt idx="0">
                  <c:v>1.1939224684724346</c:v>
                </c:pt>
                <c:pt idx="1">
                  <c:v>0.95551144502743635</c:v>
                </c:pt>
                <c:pt idx="2">
                  <c:v>3.7376696182833684</c:v>
                </c:pt>
                <c:pt idx="3">
                  <c:v>1.9169226121820611</c:v>
                </c:pt>
                <c:pt idx="4">
                  <c:v>6.1398845522262553</c:v>
                </c:pt>
                <c:pt idx="5">
                  <c:v>6.0776422433490342</c:v>
                </c:pt>
                <c:pt idx="6">
                  <c:v>2.7080502011022101</c:v>
                </c:pt>
                <c:pt idx="7">
                  <c:v>0.74193734472937733</c:v>
                </c:pt>
                <c:pt idx="8">
                  <c:v>-3.912023005428146</c:v>
                </c:pt>
                <c:pt idx="9">
                  <c:v>-3.5065578973199818</c:v>
                </c:pt>
                <c:pt idx="10">
                  <c:v>4.499809670330265</c:v>
                </c:pt>
                <c:pt idx="11">
                  <c:v>7.2442275156033498</c:v>
                </c:pt>
                <c:pt idx="12">
                  <c:v>5.7430031878094825</c:v>
                </c:pt>
                <c:pt idx="13">
                  <c:v>4.0253516907351496</c:v>
                </c:pt>
                <c:pt idx="14">
                  <c:v>6.4345465187874531</c:v>
                </c:pt>
                <c:pt idx="15">
                  <c:v>3.4339872044851463</c:v>
                </c:pt>
                <c:pt idx="16">
                  <c:v>5.4380793089231956</c:v>
                </c:pt>
                <c:pt idx="17">
                  <c:v>5.8377304471659395</c:v>
                </c:pt>
                <c:pt idx="18">
                  <c:v>1.4350845252893227</c:v>
                </c:pt>
                <c:pt idx="19">
                  <c:v>-2.4079456086518722</c:v>
                </c:pt>
                <c:pt idx="20">
                  <c:v>-2.4079456086518722</c:v>
                </c:pt>
                <c:pt idx="21">
                  <c:v>1.5040773967762742</c:v>
                </c:pt>
                <c:pt idx="22">
                  <c:v>-0.38566248081198462</c:v>
                </c:pt>
                <c:pt idx="23">
                  <c:v>-1.7147984280919266</c:v>
                </c:pt>
                <c:pt idx="24">
                  <c:v>3.6635616461296463</c:v>
                </c:pt>
                <c:pt idx="25">
                  <c:v>3.7376696182833684</c:v>
                </c:pt>
                <c:pt idx="26">
                  <c:v>1.9021075263969205</c:v>
                </c:pt>
                <c:pt idx="27">
                  <c:v>4.5849674786705723</c:v>
                </c:pt>
                <c:pt idx="28">
                  <c:v>5.6937321388026998</c:v>
                </c:pt>
                <c:pt idx="29">
                  <c:v>2.5649493574615367</c:v>
                </c:pt>
                <c:pt idx="30">
                  <c:v>5.0238805208462765</c:v>
                </c:pt>
                <c:pt idx="31">
                  <c:v>1.1939224684724346</c:v>
                </c:pt>
                <c:pt idx="32">
                  <c:v>4.219507705176107</c:v>
                </c:pt>
                <c:pt idx="33">
                  <c:v>0.83290912293510388</c:v>
                </c:pt>
                <c:pt idx="34">
                  <c:v>1.7227665977411035</c:v>
                </c:pt>
                <c:pt idx="35">
                  <c:v>1.7578579175523736</c:v>
                </c:pt>
                <c:pt idx="36">
                  <c:v>1.4816045409242156</c:v>
                </c:pt>
                <c:pt idx="37">
                  <c:v>3.6888794541139363</c:v>
                </c:pt>
                <c:pt idx="38">
                  <c:v>2.3025850929940459</c:v>
                </c:pt>
                <c:pt idx="39">
                  <c:v>5.2626901889048856</c:v>
                </c:pt>
                <c:pt idx="40">
                  <c:v>5.1761497325738288</c:v>
                </c:pt>
                <c:pt idx="41">
                  <c:v>1.824549292051046</c:v>
                </c:pt>
                <c:pt idx="42">
                  <c:v>6.1964441277945204</c:v>
                </c:pt>
                <c:pt idx="43">
                  <c:v>0.87546873735389985</c:v>
                </c:pt>
                <c:pt idx="44">
                  <c:v>4.9698132995760007</c:v>
                </c:pt>
                <c:pt idx="45">
                  <c:v>1.2527629684953681</c:v>
                </c:pt>
                <c:pt idx="46">
                  <c:v>2.1282317058492679</c:v>
                </c:pt>
                <c:pt idx="47">
                  <c:v>1.1939224684724346</c:v>
                </c:pt>
                <c:pt idx="48">
                  <c:v>3.9318256327243257</c:v>
                </c:pt>
                <c:pt idx="49">
                  <c:v>1.5260563034950492</c:v>
                </c:pt>
                <c:pt idx="50">
                  <c:v>5.7430031878094825</c:v>
                </c:pt>
                <c:pt idx="51">
                  <c:v>8.2789360022919798</c:v>
                </c:pt>
                <c:pt idx="52">
                  <c:v>6.3985949345352076</c:v>
                </c:pt>
              </c:numCache>
            </c:numRef>
          </c:xVal>
          <c:yVal>
            <c:numRef>
              <c:f>TON!$L$2:$L$54</c:f>
              <c:numCache>
                <c:formatCode>General</c:formatCode>
                <c:ptCount val="53"/>
                <c:pt idx="0">
                  <c:v>0.37698455835905276</c:v>
                </c:pt>
                <c:pt idx="1">
                  <c:v>0.46386336656887828</c:v>
                </c:pt>
                <c:pt idx="2">
                  <c:v>0.69270606315604999</c:v>
                </c:pt>
                <c:pt idx="3">
                  <c:v>0.55681338795592117</c:v>
                </c:pt>
                <c:pt idx="4">
                  <c:v>0.90310089899787727</c:v>
                </c:pt>
                <c:pt idx="5">
                  <c:v>0.90784982825312577</c:v>
                </c:pt>
                <c:pt idx="6">
                  <c:v>0.66918910337008763</c:v>
                </c:pt>
                <c:pt idx="7">
                  <c:v>0.52945077744216229</c:v>
                </c:pt>
                <c:pt idx="8">
                  <c:v>0.18834314263971108</c:v>
                </c:pt>
                <c:pt idx="9">
                  <c:v>0.1929107553268149</c:v>
                </c:pt>
                <c:pt idx="10">
                  <c:v>0.78470680785402136</c:v>
                </c:pt>
                <c:pt idx="11">
                  <c:v>0.98166151067569507</c:v>
                </c:pt>
                <c:pt idx="12">
                  <c:v>0.83815493258628337</c:v>
                </c:pt>
                <c:pt idx="13">
                  <c:v>0.69556043045664817</c:v>
                </c:pt>
                <c:pt idx="14">
                  <c:v>0.71270842796292766</c:v>
                </c:pt>
                <c:pt idx="15">
                  <c:v>0.51183543003503551</c:v>
                </c:pt>
                <c:pt idx="16">
                  <c:v>0.75911274839885745</c:v>
                </c:pt>
                <c:pt idx="17">
                  <c:v>0.81133444652114661</c:v>
                </c:pt>
                <c:pt idx="18">
                  <c:v>0.50202299656531646</c:v>
                </c:pt>
                <c:pt idx="19">
                  <c:v>0.28536073478004909</c:v>
                </c:pt>
                <c:pt idx="20">
                  <c:v>0.29605051822062667</c:v>
                </c:pt>
                <c:pt idx="21">
                  <c:v>0.57647853091999768</c:v>
                </c:pt>
                <c:pt idx="22">
                  <c:v>0.4173609236880399</c:v>
                </c:pt>
                <c:pt idx="23">
                  <c:v>0.21593315052808504</c:v>
                </c:pt>
                <c:pt idx="24">
                  <c:v>0.45838022500476905</c:v>
                </c:pt>
                <c:pt idx="25">
                  <c:v>0.51588964953512906</c:v>
                </c:pt>
                <c:pt idx="26">
                  <c:v>0.46104263489691033</c:v>
                </c:pt>
                <c:pt idx="27">
                  <c:v>0.6865291697787177</c:v>
                </c:pt>
                <c:pt idx="28">
                  <c:v>0.8252119235713371</c:v>
                </c:pt>
                <c:pt idx="29">
                  <c:v>0.61697136300678046</c:v>
                </c:pt>
                <c:pt idx="30">
                  <c:v>0.85221688108010762</c:v>
                </c:pt>
                <c:pt idx="31">
                  <c:v>0.58132078920509045</c:v>
                </c:pt>
                <c:pt idx="32">
                  <c:v>0.83565811756201669</c:v>
                </c:pt>
                <c:pt idx="33">
                  <c:v>0.5627729395213722</c:v>
                </c:pt>
                <c:pt idx="34">
                  <c:v>0.5797750785129232</c:v>
                </c:pt>
                <c:pt idx="35">
                  <c:v>0.52492750666872279</c:v>
                </c:pt>
                <c:pt idx="36">
                  <c:v>0.38936765267697537</c:v>
                </c:pt>
                <c:pt idx="37">
                  <c:v>0.68882382979308832</c:v>
                </c:pt>
                <c:pt idx="38">
                  <c:v>0.59098523188256225</c:v>
                </c:pt>
                <c:pt idx="39">
                  <c:v>0.85360390696151156</c:v>
                </c:pt>
                <c:pt idx="40">
                  <c:v>0.88423282233179523</c:v>
                </c:pt>
                <c:pt idx="41">
                  <c:v>0.62552206911184283</c:v>
                </c:pt>
                <c:pt idx="42">
                  <c:v>0.98684256667587389</c:v>
                </c:pt>
                <c:pt idx="43">
                  <c:v>0.57006686026088749</c:v>
                </c:pt>
                <c:pt idx="44">
                  <c:v>0.85689334327780442</c:v>
                </c:pt>
                <c:pt idx="45">
                  <c:v>0.54237688973384002</c:v>
                </c:pt>
                <c:pt idx="46">
                  <c:v>0.51294844824365593</c:v>
                </c:pt>
                <c:pt idx="47">
                  <c:v>0.3664767901719872</c:v>
                </c:pt>
                <c:pt idx="48">
                  <c:v>0.67050276853183766</c:v>
                </c:pt>
                <c:pt idx="49">
                  <c:v>0.51302572361613197</c:v>
                </c:pt>
                <c:pt idx="50">
                  <c:v>0.85042706001407131</c:v>
                </c:pt>
                <c:pt idx="51">
                  <c:v>1.0921398992200027</c:v>
                </c:pt>
                <c:pt idx="52">
                  <c:v>0.94687351443189227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265552"/>
        <c:axId val="936266112"/>
      </c:scatterChart>
      <c:valAx>
        <c:axId val="9362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266112"/>
        <c:crosses val="autoZero"/>
        <c:crossBetween val="midCat"/>
      </c:valAx>
      <c:valAx>
        <c:axId val="93626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626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219075</xdr:colOff>
      <xdr:row>4</xdr:row>
      <xdr:rowOff>157162</xdr:rowOff>
    </xdr:from>
    <xdr:to>
      <xdr:col>22</xdr:col>
      <xdr:colOff>523875</xdr:colOff>
      <xdr:row>19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280987</xdr:colOff>
      <xdr:row>20</xdr:row>
      <xdr:rowOff>14287</xdr:rowOff>
    </xdr:from>
    <xdr:to>
      <xdr:col>22</xdr:col>
      <xdr:colOff>585787</xdr:colOff>
      <xdr:row>34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90487</xdr:rowOff>
    </xdr:from>
    <xdr:to>
      <xdr:col>18</xdr:col>
      <xdr:colOff>314325</xdr:colOff>
      <xdr:row>15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4</xdr:row>
      <xdr:rowOff>100012</xdr:rowOff>
    </xdr:from>
    <xdr:to>
      <xdr:col>17</xdr:col>
      <xdr:colOff>309562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442912</xdr:colOff>
      <xdr:row>18</xdr:row>
      <xdr:rowOff>23812</xdr:rowOff>
    </xdr:from>
    <xdr:to>
      <xdr:col>17</xdr:col>
      <xdr:colOff>138112</xdr:colOff>
      <xdr:row>31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338137</xdr:colOff>
      <xdr:row>3</xdr:row>
      <xdr:rowOff>61912</xdr:rowOff>
    </xdr:from>
    <xdr:to>
      <xdr:col>17</xdr:col>
      <xdr:colOff>33337</xdr:colOff>
      <xdr:row>17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423862</xdr:colOff>
      <xdr:row>1</xdr:row>
      <xdr:rowOff>33337</xdr:rowOff>
    </xdr:from>
    <xdr:to>
      <xdr:col>17</xdr:col>
      <xdr:colOff>119062</xdr:colOff>
      <xdr:row>15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95250</xdr:rowOff>
    </xdr:from>
    <xdr:to>
      <xdr:col>17</xdr:col>
      <xdr:colOff>323850</xdr:colOff>
      <xdr:row>15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1</xdr:row>
      <xdr:rowOff>61912</xdr:rowOff>
    </xdr:from>
    <xdr:to>
      <xdr:col>20</xdr:col>
      <xdr:colOff>28575</xdr:colOff>
      <xdr:row>15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16</xdr:row>
      <xdr:rowOff>109537</xdr:rowOff>
    </xdr:from>
    <xdr:to>
      <xdr:col>19</xdr:col>
      <xdr:colOff>552450</xdr:colOff>
      <xdr:row>30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109537</xdr:colOff>
      <xdr:row>2</xdr:row>
      <xdr:rowOff>4762</xdr:rowOff>
    </xdr:from>
    <xdr:to>
      <xdr:col>19</xdr:col>
      <xdr:colOff>414337</xdr:colOff>
      <xdr:row>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0</xdr:rowOff>
    </xdr:from>
    <xdr:to>
      <xdr:col>19</xdr:col>
      <xdr:colOff>304800</xdr:colOff>
      <xdr:row>32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</xdr:colOff>
      <xdr:row>5</xdr:row>
      <xdr:rowOff>19050</xdr:rowOff>
    </xdr:from>
    <xdr:to>
      <xdr:col>19</xdr:col>
      <xdr:colOff>319087</xdr:colOff>
      <xdr:row>19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19</xdr:col>
      <xdr:colOff>304800</xdr:colOff>
      <xdr:row>37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128587</xdr:colOff>
      <xdr:row>2</xdr:row>
      <xdr:rowOff>119062</xdr:rowOff>
    </xdr:from>
    <xdr:to>
      <xdr:col>16</xdr:col>
      <xdr:colOff>433387</xdr:colOff>
      <xdr:row>17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157162</xdr:colOff>
      <xdr:row>3</xdr:row>
      <xdr:rowOff>71437</xdr:rowOff>
    </xdr:from>
    <xdr:to>
      <xdr:col>16</xdr:col>
      <xdr:colOff>461962</xdr:colOff>
      <xdr:row>17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3</xdr:row>
      <xdr:rowOff>90487</xdr:rowOff>
    </xdr:from>
    <xdr:to>
      <xdr:col>18</xdr:col>
      <xdr:colOff>376237</xdr:colOff>
      <xdr:row>17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481012</xdr:colOff>
      <xdr:row>4</xdr:row>
      <xdr:rowOff>157162</xdr:rowOff>
    </xdr:from>
    <xdr:to>
      <xdr:col>19</xdr:col>
      <xdr:colOff>176212</xdr:colOff>
      <xdr:row>19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90"/>
  <sheetViews>
    <sheetView topLeftCell="A106" workbookViewId="0">
      <pane xSplit="4" ySplit="23" topLeftCell="E177" activePane="bottomRight" state="frozen"/>
      <selection activeCell="A106" sqref="A106"/>
      <selection pane="topRight" activeCell="E106" sqref="E106"/>
      <selection pane="bottomLeft" activeCell="A129" sqref="A129"/>
      <selection pane="bottomRight" activeCell="J182" sqref="J182"/>
    </sheetView>
  </sheetViews>
  <sheetFormatPr defaultRowHeight="15" x14ac:dyDescent="0.25"/>
  <cols>
    <col min="3" max="3" width="10.7109375" bestFit="1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0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0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5" spans="1:1" x14ac:dyDescent="0.25">
      <c r="A15" t="s">
        <v>0</v>
      </c>
    </row>
    <row r="16" spans="1:1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  <row r="19" spans="1:1" x14ac:dyDescent="0.25">
      <c r="A19" t="s">
        <v>0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21</v>
      </c>
    </row>
    <row r="27" spans="1:1" x14ac:dyDescent="0.25">
      <c r="A27" t="s">
        <v>22</v>
      </c>
    </row>
    <row r="28" spans="1:1" x14ac:dyDescent="0.25">
      <c r="A28" t="s">
        <v>23</v>
      </c>
    </row>
    <row r="29" spans="1:1" x14ac:dyDescent="0.25">
      <c r="A29" t="s">
        <v>24</v>
      </c>
    </row>
    <row r="30" spans="1:1" x14ac:dyDescent="0.25">
      <c r="A30" t="s">
        <v>25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1" x14ac:dyDescent="0.25">
      <c r="A33" t="s">
        <v>28</v>
      </c>
    </row>
    <row r="34" spans="1:1" x14ac:dyDescent="0.25">
      <c r="A34" t="s">
        <v>29</v>
      </c>
    </row>
    <row r="35" spans="1:1" x14ac:dyDescent="0.25">
      <c r="A35" t="s">
        <v>30</v>
      </c>
    </row>
    <row r="36" spans="1:1" x14ac:dyDescent="0.25">
      <c r="A36" t="s">
        <v>31</v>
      </c>
    </row>
    <row r="37" spans="1:1" x14ac:dyDescent="0.25">
      <c r="A37" t="s">
        <v>32</v>
      </c>
    </row>
    <row r="38" spans="1:1" x14ac:dyDescent="0.25">
      <c r="A38" t="s">
        <v>33</v>
      </c>
    </row>
    <row r="39" spans="1:1" x14ac:dyDescent="0.25">
      <c r="A39" t="s">
        <v>34</v>
      </c>
    </row>
    <row r="40" spans="1:1" x14ac:dyDescent="0.25">
      <c r="A40" t="s">
        <v>35</v>
      </c>
    </row>
    <row r="41" spans="1:1" x14ac:dyDescent="0.25">
      <c r="A41" t="s">
        <v>36</v>
      </c>
    </row>
    <row r="42" spans="1:1" x14ac:dyDescent="0.25">
      <c r="A42" t="s">
        <v>37</v>
      </c>
    </row>
    <row r="43" spans="1:1" x14ac:dyDescent="0.25">
      <c r="A43" t="s">
        <v>38</v>
      </c>
    </row>
    <row r="44" spans="1:1" x14ac:dyDescent="0.25">
      <c r="A44" t="s">
        <v>39</v>
      </c>
    </row>
    <row r="45" spans="1:1" x14ac:dyDescent="0.25">
      <c r="A45" t="s">
        <v>40</v>
      </c>
    </row>
    <row r="46" spans="1:1" x14ac:dyDescent="0.25">
      <c r="A46" t="s">
        <v>41</v>
      </c>
    </row>
    <row r="47" spans="1:1" x14ac:dyDescent="0.25">
      <c r="A47" t="s">
        <v>42</v>
      </c>
    </row>
    <row r="48" spans="1:1" x14ac:dyDescent="0.25">
      <c r="A48" t="s">
        <v>43</v>
      </c>
    </row>
    <row r="49" spans="1:1" x14ac:dyDescent="0.25">
      <c r="A49" t="s">
        <v>44</v>
      </c>
    </row>
    <row r="50" spans="1:1" x14ac:dyDescent="0.25">
      <c r="A50" t="s">
        <v>45</v>
      </c>
    </row>
    <row r="51" spans="1:1" x14ac:dyDescent="0.25">
      <c r="A51" t="s">
        <v>46</v>
      </c>
    </row>
    <row r="52" spans="1:1" x14ac:dyDescent="0.25">
      <c r="A52" t="s">
        <v>47</v>
      </c>
    </row>
    <row r="53" spans="1:1" x14ac:dyDescent="0.25">
      <c r="A53" t="s">
        <v>48</v>
      </c>
    </row>
    <row r="54" spans="1:1" x14ac:dyDescent="0.25">
      <c r="A54" t="s">
        <v>49</v>
      </c>
    </row>
    <row r="55" spans="1:1" x14ac:dyDescent="0.25">
      <c r="A55" t="s">
        <v>50</v>
      </c>
    </row>
    <row r="56" spans="1:1" x14ac:dyDescent="0.25">
      <c r="A56" t="s">
        <v>51</v>
      </c>
    </row>
    <row r="57" spans="1:1" x14ac:dyDescent="0.25">
      <c r="A57" t="s">
        <v>52</v>
      </c>
    </row>
    <row r="58" spans="1:1" x14ac:dyDescent="0.25">
      <c r="A58" t="s">
        <v>53</v>
      </c>
    </row>
    <row r="59" spans="1:1" x14ac:dyDescent="0.25">
      <c r="A59" t="s">
        <v>54</v>
      </c>
    </row>
    <row r="60" spans="1:1" x14ac:dyDescent="0.25">
      <c r="A60" t="s">
        <v>55</v>
      </c>
    </row>
    <row r="61" spans="1:1" x14ac:dyDescent="0.25">
      <c r="A61" t="s">
        <v>56</v>
      </c>
    </row>
    <row r="62" spans="1:1" x14ac:dyDescent="0.25">
      <c r="A62" t="s">
        <v>57</v>
      </c>
    </row>
    <row r="63" spans="1:1" x14ac:dyDescent="0.25">
      <c r="A63" t="s">
        <v>58</v>
      </c>
    </row>
    <row r="64" spans="1:1" x14ac:dyDescent="0.25">
      <c r="A64" t="s">
        <v>59</v>
      </c>
    </row>
    <row r="65" spans="1:1" x14ac:dyDescent="0.25">
      <c r="A65" t="s">
        <v>60</v>
      </c>
    </row>
    <row r="66" spans="1:1" x14ac:dyDescent="0.25">
      <c r="A66" t="s">
        <v>61</v>
      </c>
    </row>
    <row r="67" spans="1:1" x14ac:dyDescent="0.25">
      <c r="A67" t="s">
        <v>62</v>
      </c>
    </row>
    <row r="68" spans="1:1" x14ac:dyDescent="0.25">
      <c r="A68" t="s">
        <v>63</v>
      </c>
    </row>
    <row r="69" spans="1:1" x14ac:dyDescent="0.25">
      <c r="A69" t="s">
        <v>64</v>
      </c>
    </row>
    <row r="70" spans="1:1" x14ac:dyDescent="0.25">
      <c r="A70" t="s">
        <v>65</v>
      </c>
    </row>
    <row r="71" spans="1:1" x14ac:dyDescent="0.25">
      <c r="A71" t="s">
        <v>66</v>
      </c>
    </row>
    <row r="72" spans="1:1" x14ac:dyDescent="0.25">
      <c r="A72" t="s">
        <v>67</v>
      </c>
    </row>
    <row r="73" spans="1:1" x14ac:dyDescent="0.25">
      <c r="A73" t="s">
        <v>68</v>
      </c>
    </row>
    <row r="74" spans="1:1" x14ac:dyDescent="0.25">
      <c r="A74" t="s">
        <v>69</v>
      </c>
    </row>
    <row r="75" spans="1:1" x14ac:dyDescent="0.25">
      <c r="A75" t="s">
        <v>70</v>
      </c>
    </row>
    <row r="76" spans="1:1" x14ac:dyDescent="0.25">
      <c r="A76" t="s">
        <v>71</v>
      </c>
    </row>
    <row r="77" spans="1:1" x14ac:dyDescent="0.25">
      <c r="A77" t="s">
        <v>72</v>
      </c>
    </row>
    <row r="78" spans="1:1" x14ac:dyDescent="0.25">
      <c r="A78" t="s">
        <v>73</v>
      </c>
    </row>
    <row r="79" spans="1:1" x14ac:dyDescent="0.25">
      <c r="A79" t="s">
        <v>74</v>
      </c>
    </row>
    <row r="80" spans="1:1" x14ac:dyDescent="0.25">
      <c r="A80" t="s">
        <v>75</v>
      </c>
    </row>
    <row r="81" spans="1:1" x14ac:dyDescent="0.25">
      <c r="A81" t="s">
        <v>76</v>
      </c>
    </row>
    <row r="82" spans="1:1" x14ac:dyDescent="0.25">
      <c r="A82" t="s">
        <v>77</v>
      </c>
    </row>
    <row r="83" spans="1:1" x14ac:dyDescent="0.25">
      <c r="A83" t="s">
        <v>78</v>
      </c>
    </row>
    <row r="84" spans="1:1" x14ac:dyDescent="0.25">
      <c r="A84" t="s">
        <v>79</v>
      </c>
    </row>
    <row r="85" spans="1:1" x14ac:dyDescent="0.25">
      <c r="A85" t="s">
        <v>80</v>
      </c>
    </row>
    <row r="86" spans="1:1" x14ac:dyDescent="0.25">
      <c r="A86" t="s">
        <v>81</v>
      </c>
    </row>
    <row r="87" spans="1:1" x14ac:dyDescent="0.25">
      <c r="A87" t="s">
        <v>82</v>
      </c>
    </row>
    <row r="88" spans="1:1" x14ac:dyDescent="0.25">
      <c r="A88" t="s">
        <v>83</v>
      </c>
    </row>
    <row r="89" spans="1:1" x14ac:dyDescent="0.25">
      <c r="A89" t="s">
        <v>84</v>
      </c>
    </row>
    <row r="90" spans="1:1" x14ac:dyDescent="0.25">
      <c r="A90" t="s">
        <v>85</v>
      </c>
    </row>
    <row r="91" spans="1:1" x14ac:dyDescent="0.25">
      <c r="A91" t="s">
        <v>86</v>
      </c>
    </row>
    <row r="92" spans="1:1" x14ac:dyDescent="0.25">
      <c r="A92" t="s">
        <v>87</v>
      </c>
    </row>
    <row r="93" spans="1:1" x14ac:dyDescent="0.25">
      <c r="A93" t="s">
        <v>88</v>
      </c>
    </row>
    <row r="94" spans="1:1" x14ac:dyDescent="0.25">
      <c r="A94" t="s">
        <v>89</v>
      </c>
    </row>
    <row r="95" spans="1:1" x14ac:dyDescent="0.25">
      <c r="A95" t="s">
        <v>0</v>
      </c>
    </row>
    <row r="96" spans="1:1" x14ac:dyDescent="0.25">
      <c r="A96" t="s">
        <v>90</v>
      </c>
    </row>
    <row r="97" spans="1:1" x14ac:dyDescent="0.25">
      <c r="A97" t="s">
        <v>91</v>
      </c>
    </row>
    <row r="98" spans="1:1" x14ac:dyDescent="0.25">
      <c r="A98" t="s">
        <v>92</v>
      </c>
    </row>
    <row r="99" spans="1:1" x14ac:dyDescent="0.25">
      <c r="A99" t="s">
        <v>0</v>
      </c>
    </row>
    <row r="100" spans="1:1" x14ac:dyDescent="0.25">
      <c r="A100" t="s">
        <v>93</v>
      </c>
    </row>
    <row r="101" spans="1:1" x14ac:dyDescent="0.25">
      <c r="A101" t="s">
        <v>94</v>
      </c>
    </row>
    <row r="102" spans="1:1" x14ac:dyDescent="0.25">
      <c r="A102" t="s">
        <v>0</v>
      </c>
    </row>
    <row r="103" spans="1:1" x14ac:dyDescent="0.25">
      <c r="A103" t="s">
        <v>95</v>
      </c>
    </row>
    <row r="104" spans="1:1" x14ac:dyDescent="0.25">
      <c r="A104" t="s">
        <v>96</v>
      </c>
    </row>
    <row r="105" spans="1:1" x14ac:dyDescent="0.25">
      <c r="A105" t="s">
        <v>97</v>
      </c>
    </row>
    <row r="106" spans="1:1" x14ac:dyDescent="0.25">
      <c r="A106" t="s">
        <v>0</v>
      </c>
    </row>
    <row r="107" spans="1:1" x14ac:dyDescent="0.25">
      <c r="A107" t="s">
        <v>98</v>
      </c>
    </row>
    <row r="108" spans="1:1" x14ac:dyDescent="0.25">
      <c r="A108" t="s">
        <v>99</v>
      </c>
    </row>
    <row r="109" spans="1:1" x14ac:dyDescent="0.25">
      <c r="A109" t="s">
        <v>0</v>
      </c>
    </row>
    <row r="110" spans="1:1" x14ac:dyDescent="0.25">
      <c r="A110" t="s">
        <v>100</v>
      </c>
    </row>
    <row r="111" spans="1:1" x14ac:dyDescent="0.25">
      <c r="A111" t="s">
        <v>101</v>
      </c>
    </row>
    <row r="112" spans="1:1" x14ac:dyDescent="0.25">
      <c r="A112" t="s">
        <v>0</v>
      </c>
    </row>
    <row r="113" spans="1:79" x14ac:dyDescent="0.25">
      <c r="A113" t="s">
        <v>102</v>
      </c>
    </row>
    <row r="114" spans="1:79" x14ac:dyDescent="0.25">
      <c r="A114" t="s">
        <v>0</v>
      </c>
    </row>
    <row r="115" spans="1:79" x14ac:dyDescent="0.25">
      <c r="A115" t="s">
        <v>103</v>
      </c>
    </row>
    <row r="116" spans="1:79" x14ac:dyDescent="0.25">
      <c r="A116" t="s">
        <v>104</v>
      </c>
    </row>
    <row r="117" spans="1:79" x14ac:dyDescent="0.25">
      <c r="A117" t="s">
        <v>105</v>
      </c>
    </row>
    <row r="118" spans="1:79" x14ac:dyDescent="0.25">
      <c r="A118" t="s">
        <v>106</v>
      </c>
    </row>
    <row r="119" spans="1:79" x14ac:dyDescent="0.25">
      <c r="A119" t="s">
        <v>0</v>
      </c>
    </row>
    <row r="120" spans="1:79" x14ac:dyDescent="0.25">
      <c r="A120" t="s">
        <v>107</v>
      </c>
    </row>
    <row r="121" spans="1:79" x14ac:dyDescent="0.25">
      <c r="A121" t="s">
        <v>108</v>
      </c>
    </row>
    <row r="122" spans="1:79" x14ac:dyDescent="0.25">
      <c r="A122" t="s">
        <v>0</v>
      </c>
    </row>
    <row r="123" spans="1:79" x14ac:dyDescent="0.25">
      <c r="A123" t="s">
        <v>109</v>
      </c>
    </row>
    <row r="124" spans="1:79" x14ac:dyDescent="0.25">
      <c r="A124" t="s">
        <v>110</v>
      </c>
    </row>
    <row r="125" spans="1:79" x14ac:dyDescent="0.25">
      <c r="A125" t="s">
        <v>0</v>
      </c>
    </row>
    <row r="126" spans="1:79" x14ac:dyDescent="0.25">
      <c r="A126" t="s">
        <v>111</v>
      </c>
      <c r="B126" t="s">
        <v>112</v>
      </c>
      <c r="C126" t="s">
        <v>113</v>
      </c>
      <c r="D126" t="s">
        <v>114</v>
      </c>
      <c r="E126" t="s">
        <v>115</v>
      </c>
      <c r="F126" t="s">
        <v>116</v>
      </c>
      <c r="G126" t="s">
        <v>117</v>
      </c>
      <c r="H126" t="s">
        <v>118</v>
      </c>
      <c r="I126" t="s">
        <v>119</v>
      </c>
      <c r="J126" t="s">
        <v>120</v>
      </c>
      <c r="K126" t="s">
        <v>121</v>
      </c>
      <c r="L126" t="s">
        <v>122</v>
      </c>
      <c r="M126" t="s">
        <v>123</v>
      </c>
      <c r="N126" t="s">
        <v>124</v>
      </c>
      <c r="O126" t="s">
        <v>125</v>
      </c>
      <c r="P126" t="s">
        <v>126</v>
      </c>
      <c r="Q126" t="s">
        <v>127</v>
      </c>
      <c r="R126" t="s">
        <v>128</v>
      </c>
      <c r="S126" t="s">
        <v>129</v>
      </c>
      <c r="T126" t="s">
        <v>130</v>
      </c>
      <c r="U126" t="s">
        <v>131</v>
      </c>
      <c r="V126" t="s">
        <v>132</v>
      </c>
      <c r="W126" t="s">
        <v>133</v>
      </c>
      <c r="X126" t="s">
        <v>134</v>
      </c>
      <c r="Y126" t="s">
        <v>135</v>
      </c>
      <c r="Z126" t="s">
        <v>136</v>
      </c>
      <c r="AA126" t="s">
        <v>137</v>
      </c>
      <c r="AB126" t="s">
        <v>138</v>
      </c>
      <c r="AC126" t="s">
        <v>139</v>
      </c>
      <c r="AD126" t="s">
        <v>140</v>
      </c>
      <c r="AE126" t="s">
        <v>141</v>
      </c>
      <c r="AF126" t="s">
        <v>142</v>
      </c>
      <c r="AG126" t="s">
        <v>143</v>
      </c>
      <c r="AH126" t="s">
        <v>144</v>
      </c>
      <c r="AI126" t="s">
        <v>145</v>
      </c>
      <c r="AJ126" t="s">
        <v>146</v>
      </c>
      <c r="AK126" t="s">
        <v>147</v>
      </c>
      <c r="AL126" t="s">
        <v>148</v>
      </c>
      <c r="AM126" t="s">
        <v>149</v>
      </c>
      <c r="AN126" t="s">
        <v>150</v>
      </c>
      <c r="AO126" t="s">
        <v>151</v>
      </c>
      <c r="AP126" t="s">
        <v>152</v>
      </c>
      <c r="AQ126" t="s">
        <v>153</v>
      </c>
      <c r="AR126" t="s">
        <v>154</v>
      </c>
      <c r="AS126" t="s">
        <v>155</v>
      </c>
      <c r="AT126" t="s">
        <v>156</v>
      </c>
      <c r="AU126" t="s">
        <v>157</v>
      </c>
      <c r="AV126" t="s">
        <v>158</v>
      </c>
      <c r="AW126" t="s">
        <v>159</v>
      </c>
      <c r="AX126" t="s">
        <v>160</v>
      </c>
      <c r="AY126" t="s">
        <v>161</v>
      </c>
      <c r="AZ126" t="s">
        <v>162</v>
      </c>
      <c r="BA126" t="s">
        <v>163</v>
      </c>
      <c r="BB126" t="s">
        <v>164</v>
      </c>
      <c r="BC126" t="s">
        <v>165</v>
      </c>
      <c r="BD126" t="s">
        <v>166</v>
      </c>
      <c r="BE126" t="s">
        <v>167</v>
      </c>
      <c r="BF126" t="s">
        <v>168</v>
      </c>
      <c r="BG126" t="s">
        <v>169</v>
      </c>
      <c r="BH126" t="s">
        <v>378</v>
      </c>
      <c r="BI126" t="s">
        <v>170</v>
      </c>
      <c r="BJ126" t="s">
        <v>171</v>
      </c>
      <c r="BK126" t="s">
        <v>172</v>
      </c>
      <c r="BL126" t="s">
        <v>173</v>
      </c>
      <c r="BM126" t="s">
        <v>174</v>
      </c>
      <c r="BN126" t="s">
        <v>175</v>
      </c>
      <c r="BO126" t="s">
        <v>176</v>
      </c>
      <c r="BP126" t="s">
        <v>177</v>
      </c>
      <c r="BQ126" t="s">
        <v>178</v>
      </c>
      <c r="BR126" t="s">
        <v>179</v>
      </c>
      <c r="BS126" t="s">
        <v>180</v>
      </c>
      <c r="BT126" t="s">
        <v>379</v>
      </c>
      <c r="BU126" t="s">
        <v>181</v>
      </c>
      <c r="BV126" t="s">
        <v>182</v>
      </c>
      <c r="BW126" t="s">
        <v>183</v>
      </c>
      <c r="BX126" t="s">
        <v>184</v>
      </c>
      <c r="BY126" t="s">
        <v>185</v>
      </c>
      <c r="BZ126" t="s">
        <v>380</v>
      </c>
      <c r="CA126" t="s">
        <v>381</v>
      </c>
    </row>
    <row r="127" spans="1:79" x14ac:dyDescent="0.25">
      <c r="A127" t="s">
        <v>186</v>
      </c>
      <c r="B127" t="s">
        <v>187</v>
      </c>
      <c r="C127" t="s">
        <v>188</v>
      </c>
      <c r="D127" t="s">
        <v>189</v>
      </c>
      <c r="E127" t="s">
        <v>188</v>
      </c>
      <c r="F127" t="s">
        <v>189</v>
      </c>
      <c r="G127" t="s">
        <v>190</v>
      </c>
      <c r="H127" t="s">
        <v>190</v>
      </c>
      <c r="I127" t="s">
        <v>191</v>
      </c>
      <c r="J127" t="s">
        <v>190</v>
      </c>
      <c r="K127" t="s">
        <v>192</v>
      </c>
      <c r="L127" t="s">
        <v>192</v>
      </c>
      <c r="M127" t="s">
        <v>193</v>
      </c>
      <c r="N127" t="s">
        <v>193</v>
      </c>
      <c r="O127" t="s">
        <v>193</v>
      </c>
      <c r="P127" t="s">
        <v>193</v>
      </c>
      <c r="Q127" t="s">
        <v>193</v>
      </c>
      <c r="R127" t="s">
        <v>193</v>
      </c>
      <c r="S127" t="s">
        <v>193</v>
      </c>
      <c r="T127" t="s">
        <v>193</v>
      </c>
      <c r="U127" t="s">
        <v>193</v>
      </c>
      <c r="V127" t="s">
        <v>193</v>
      </c>
      <c r="W127" t="s">
        <v>193</v>
      </c>
      <c r="X127" t="s">
        <v>193</v>
      </c>
      <c r="Y127" t="s">
        <v>193</v>
      </c>
      <c r="Z127" t="s">
        <v>193</v>
      </c>
      <c r="AA127" t="s">
        <v>193</v>
      </c>
      <c r="AB127" t="s">
        <v>193</v>
      </c>
      <c r="AC127" t="s">
        <v>193</v>
      </c>
      <c r="AD127" t="s">
        <v>193</v>
      </c>
      <c r="AE127" t="s">
        <v>193</v>
      </c>
      <c r="AF127" t="s">
        <v>193</v>
      </c>
      <c r="AG127" t="s">
        <v>193</v>
      </c>
      <c r="AH127" t="s">
        <v>193</v>
      </c>
      <c r="AI127" t="s">
        <v>193</v>
      </c>
      <c r="AJ127" t="s">
        <v>193</v>
      </c>
      <c r="AK127" t="s">
        <v>193</v>
      </c>
      <c r="AL127" t="s">
        <v>193</v>
      </c>
      <c r="AM127" t="s">
        <v>193</v>
      </c>
      <c r="AN127" t="s">
        <v>193</v>
      </c>
      <c r="AO127" t="s">
        <v>193</v>
      </c>
      <c r="AP127" t="s">
        <v>193</v>
      </c>
      <c r="AQ127" t="s">
        <v>193</v>
      </c>
      <c r="AR127" t="s">
        <v>193</v>
      </c>
      <c r="AS127" t="s">
        <v>193</v>
      </c>
      <c r="AT127" t="s">
        <v>193</v>
      </c>
      <c r="AU127" t="s">
        <v>193</v>
      </c>
      <c r="AV127" t="s">
        <v>193</v>
      </c>
      <c r="AW127" t="s">
        <v>193</v>
      </c>
      <c r="AX127" t="s">
        <v>193</v>
      </c>
      <c r="AY127" t="s">
        <v>193</v>
      </c>
      <c r="AZ127" t="s">
        <v>193</v>
      </c>
      <c r="BA127" t="s">
        <v>193</v>
      </c>
      <c r="BB127" t="s">
        <v>193</v>
      </c>
      <c r="BC127" t="s">
        <v>193</v>
      </c>
      <c r="BD127" t="s">
        <v>193</v>
      </c>
      <c r="BE127" t="s">
        <v>193</v>
      </c>
      <c r="BF127" t="s">
        <v>193</v>
      </c>
      <c r="BG127" t="s">
        <v>193</v>
      </c>
      <c r="BI127" t="s">
        <v>193</v>
      </c>
      <c r="BJ127" t="s">
        <v>193</v>
      </c>
      <c r="BK127" t="s">
        <v>193</v>
      </c>
      <c r="BL127" t="s">
        <v>193</v>
      </c>
      <c r="BM127" t="s">
        <v>193</v>
      </c>
      <c r="BN127" t="s">
        <v>193</v>
      </c>
      <c r="BO127" t="s">
        <v>193</v>
      </c>
      <c r="BP127" t="s">
        <v>193</v>
      </c>
      <c r="BQ127" t="s">
        <v>193</v>
      </c>
      <c r="BR127" t="s">
        <v>193</v>
      </c>
      <c r="BS127" t="s">
        <v>193</v>
      </c>
      <c r="BU127" t="s">
        <v>193</v>
      </c>
      <c r="BV127" t="s">
        <v>193</v>
      </c>
      <c r="BW127" t="s">
        <v>193</v>
      </c>
      <c r="BX127" t="s">
        <v>193</v>
      </c>
      <c r="BY127" t="s">
        <v>193</v>
      </c>
    </row>
    <row r="128" spans="1:79" x14ac:dyDescent="0.25">
      <c r="N128" t="s">
        <v>279</v>
      </c>
      <c r="O128" t="s">
        <v>280</v>
      </c>
      <c r="T128" t="s">
        <v>281</v>
      </c>
      <c r="Y128" t="s">
        <v>262</v>
      </c>
      <c r="Z128" t="s">
        <v>263</v>
      </c>
      <c r="AB128" t="s">
        <v>264</v>
      </c>
      <c r="AC128" t="s">
        <v>265</v>
      </c>
      <c r="AD128" t="s">
        <v>266</v>
      </c>
      <c r="AE128" t="s">
        <v>268</v>
      </c>
      <c r="AF128" t="s">
        <v>267</v>
      </c>
      <c r="AG128" t="s">
        <v>269</v>
      </c>
      <c r="AH128" t="s">
        <v>270</v>
      </c>
      <c r="AI128" t="s">
        <v>271</v>
      </c>
      <c r="AJ128" t="s">
        <v>272</v>
      </c>
      <c r="AK128" t="s">
        <v>273</v>
      </c>
      <c r="AL128" t="s">
        <v>274</v>
      </c>
      <c r="AM128" t="s">
        <v>275</v>
      </c>
      <c r="AW128" t="s">
        <v>278</v>
      </c>
      <c r="BD128" t="s">
        <v>276</v>
      </c>
      <c r="BM128" t="s">
        <v>277</v>
      </c>
    </row>
    <row r="129" spans="1:77" x14ac:dyDescent="0.25">
      <c r="A129" t="s">
        <v>194</v>
      </c>
      <c r="B129">
        <v>7247350</v>
      </c>
      <c r="C129" s="1">
        <v>40597</v>
      </c>
      <c r="D129" s="2">
        <v>0.54166666666666663</v>
      </c>
      <c r="G129" t="s">
        <v>195</v>
      </c>
      <c r="H129" t="s">
        <v>196</v>
      </c>
      <c r="I129" t="s">
        <v>197</v>
      </c>
      <c r="J129" t="s">
        <v>198</v>
      </c>
      <c r="N129">
        <v>12.2</v>
      </c>
      <c r="O129">
        <v>16</v>
      </c>
      <c r="P129">
        <v>752</v>
      </c>
      <c r="T129">
        <v>117</v>
      </c>
      <c r="V129">
        <v>5.21</v>
      </c>
      <c r="W129">
        <v>75</v>
      </c>
      <c r="X129">
        <v>2.0000000000000002E-5</v>
      </c>
      <c r="Y129">
        <v>10.8</v>
      </c>
      <c r="Z129">
        <v>102</v>
      </c>
      <c r="AA129">
        <v>7.7</v>
      </c>
      <c r="AB129">
        <v>0.56999999999999995</v>
      </c>
      <c r="AC129">
        <v>0.28999999999999998</v>
      </c>
      <c r="AD129">
        <v>0.03</v>
      </c>
      <c r="AE129">
        <v>5.0000000000000001E-3</v>
      </c>
      <c r="AF129">
        <v>0.248</v>
      </c>
      <c r="AG129">
        <v>0.32</v>
      </c>
      <c r="AH129">
        <v>0.252</v>
      </c>
      <c r="AI129">
        <v>0.04</v>
      </c>
      <c r="AJ129">
        <v>0.05</v>
      </c>
      <c r="AK129">
        <v>0.02</v>
      </c>
      <c r="AL129">
        <v>1.2999999999999999E-2</v>
      </c>
      <c r="AV129">
        <v>1.59</v>
      </c>
      <c r="AW129">
        <v>3.3</v>
      </c>
      <c r="AZ129">
        <v>63</v>
      </c>
      <c r="BA129">
        <v>620</v>
      </c>
      <c r="BB129" t="s">
        <v>199</v>
      </c>
      <c r="BD129">
        <v>79</v>
      </c>
      <c r="BE129">
        <v>3.3000000000000002E-2</v>
      </c>
      <c r="BF129">
        <v>1.1000000000000001</v>
      </c>
      <c r="BG129">
        <v>1.6E-2</v>
      </c>
      <c r="BH129">
        <v>10</v>
      </c>
      <c r="BM129">
        <v>21</v>
      </c>
      <c r="BN129">
        <v>6.6</v>
      </c>
      <c r="BY129">
        <v>19</v>
      </c>
    </row>
    <row r="130" spans="1:77" x14ac:dyDescent="0.25">
      <c r="A130" t="s">
        <v>194</v>
      </c>
      <c r="B130">
        <v>7247350</v>
      </c>
      <c r="C130" s="1">
        <v>40644</v>
      </c>
      <c r="D130" s="2">
        <v>0.5625</v>
      </c>
      <c r="G130" t="s">
        <v>200</v>
      </c>
      <c r="H130" t="s">
        <v>196</v>
      </c>
      <c r="I130" t="s">
        <v>197</v>
      </c>
      <c r="J130" t="s">
        <v>198</v>
      </c>
      <c r="N130">
        <v>22.3</v>
      </c>
      <c r="O130">
        <v>20.100000000000001</v>
      </c>
      <c r="P130">
        <v>750</v>
      </c>
      <c r="T130">
        <v>93</v>
      </c>
      <c r="W130">
        <v>130</v>
      </c>
      <c r="X130">
        <v>6.9999999999999994E-5</v>
      </c>
      <c r="Y130">
        <v>7</v>
      </c>
      <c r="Z130">
        <v>81</v>
      </c>
      <c r="AA130">
        <v>7.1</v>
      </c>
      <c r="AB130">
        <v>0.5</v>
      </c>
      <c r="AC130">
        <v>0.33</v>
      </c>
      <c r="AD130">
        <v>0.06</v>
      </c>
      <c r="AE130">
        <v>6.0000000000000001E-3</v>
      </c>
      <c r="AF130">
        <v>9.8000000000000004E-2</v>
      </c>
      <c r="AG130">
        <v>0.39</v>
      </c>
      <c r="AH130">
        <v>0.104</v>
      </c>
      <c r="AI130">
        <v>3.7999999999999999E-2</v>
      </c>
      <c r="AJ130">
        <v>5.2999999999999999E-2</v>
      </c>
      <c r="AK130">
        <v>1.9E-2</v>
      </c>
      <c r="AL130">
        <v>1.2E-2</v>
      </c>
      <c r="AW130">
        <v>2.6</v>
      </c>
      <c r="AZ130">
        <v>97</v>
      </c>
      <c r="BA130">
        <v>4100</v>
      </c>
      <c r="BB130" t="s">
        <v>201</v>
      </c>
      <c r="BD130">
        <v>79</v>
      </c>
      <c r="BE130">
        <v>7.8E-2</v>
      </c>
      <c r="BF130">
        <v>0.433</v>
      </c>
      <c r="BG130">
        <v>0.02</v>
      </c>
      <c r="BM130">
        <v>23</v>
      </c>
      <c r="BN130">
        <v>5.8</v>
      </c>
      <c r="BY130">
        <v>190</v>
      </c>
    </row>
    <row r="131" spans="1:77" x14ac:dyDescent="0.25">
      <c r="A131" t="s">
        <v>194</v>
      </c>
      <c r="B131">
        <v>7247350</v>
      </c>
      <c r="C131" s="1">
        <v>40648</v>
      </c>
      <c r="D131" s="2">
        <v>0.5</v>
      </c>
      <c r="G131" t="s">
        <v>200</v>
      </c>
      <c r="H131" t="s">
        <v>196</v>
      </c>
      <c r="I131" t="s">
        <v>197</v>
      </c>
      <c r="J131" t="s">
        <v>198</v>
      </c>
      <c r="N131">
        <v>18.899999999999999</v>
      </c>
      <c r="O131">
        <v>16.899999999999999</v>
      </c>
      <c r="P131">
        <v>743</v>
      </c>
      <c r="T131">
        <v>1490</v>
      </c>
      <c r="W131">
        <v>188</v>
      </c>
      <c r="X131">
        <v>6.9999999999999994E-5</v>
      </c>
      <c r="Y131">
        <v>7.1</v>
      </c>
      <c r="Z131">
        <v>78</v>
      </c>
      <c r="AA131">
        <v>7.2</v>
      </c>
      <c r="AB131">
        <v>1.2</v>
      </c>
      <c r="AC131">
        <v>0.96</v>
      </c>
      <c r="AD131">
        <v>0.05</v>
      </c>
      <c r="AE131">
        <v>6.0000000000000001E-3</v>
      </c>
      <c r="AF131">
        <v>0.16700000000000001</v>
      </c>
      <c r="AG131">
        <v>1</v>
      </c>
      <c r="AH131">
        <v>0.17299999999999999</v>
      </c>
      <c r="AI131">
        <v>4.8000000000000001E-2</v>
      </c>
      <c r="AJ131">
        <v>0.21</v>
      </c>
      <c r="AK131">
        <v>3.5000000000000003E-2</v>
      </c>
      <c r="AL131">
        <v>1.6E-2</v>
      </c>
      <c r="AW131">
        <v>42</v>
      </c>
      <c r="AZ131">
        <v>3200</v>
      </c>
      <c r="BA131">
        <v>49000</v>
      </c>
      <c r="BB131">
        <v>110</v>
      </c>
      <c r="BD131">
        <v>47</v>
      </c>
      <c r="BE131">
        <v>6.2E-2</v>
      </c>
      <c r="BF131">
        <v>0.73899999999999999</v>
      </c>
      <c r="BG131">
        <v>0.02</v>
      </c>
      <c r="BM131">
        <v>295</v>
      </c>
      <c r="BN131">
        <v>1190</v>
      </c>
      <c r="BY131" t="s">
        <v>202</v>
      </c>
    </row>
    <row r="132" spans="1:77" x14ac:dyDescent="0.25">
      <c r="A132" t="s">
        <v>194</v>
      </c>
      <c r="B132">
        <v>7247350</v>
      </c>
      <c r="C132" s="1">
        <v>40653</v>
      </c>
      <c r="D132" s="2">
        <v>0.52083333333333337</v>
      </c>
      <c r="G132" t="s">
        <v>200</v>
      </c>
      <c r="H132" t="s">
        <v>196</v>
      </c>
      <c r="I132" t="s">
        <v>197</v>
      </c>
      <c r="J132" t="s">
        <v>198</v>
      </c>
      <c r="N132">
        <v>19.5</v>
      </c>
      <c r="O132">
        <v>18.7</v>
      </c>
      <c r="P132">
        <v>755</v>
      </c>
      <c r="T132">
        <v>239</v>
      </c>
      <c r="W132">
        <v>71</v>
      </c>
      <c r="X132">
        <v>1.2E-4</v>
      </c>
      <c r="Y132">
        <v>7.6</v>
      </c>
      <c r="Z132">
        <v>83</v>
      </c>
      <c r="AA132">
        <v>6.9</v>
      </c>
      <c r="AB132">
        <v>0.69</v>
      </c>
      <c r="AC132">
        <v>0.43</v>
      </c>
      <c r="AD132">
        <v>7.0000000000000007E-2</v>
      </c>
      <c r="AE132">
        <v>6.0000000000000001E-3</v>
      </c>
      <c r="AF132">
        <v>0.18</v>
      </c>
      <c r="AG132">
        <v>0.5</v>
      </c>
      <c r="AH132">
        <v>0.186</v>
      </c>
      <c r="AI132">
        <v>6.2E-2</v>
      </c>
      <c r="AJ132">
        <v>7.4999999999999997E-2</v>
      </c>
      <c r="AK132">
        <v>3.3000000000000002E-2</v>
      </c>
      <c r="AL132">
        <v>0.02</v>
      </c>
      <c r="AW132">
        <v>6.8</v>
      </c>
      <c r="AZ132">
        <v>73</v>
      </c>
      <c r="BA132">
        <v>2700</v>
      </c>
      <c r="BB132">
        <v>21</v>
      </c>
      <c r="BD132">
        <v>46</v>
      </c>
      <c r="BE132">
        <v>8.5000000000000006E-2</v>
      </c>
      <c r="BF132">
        <v>0.79500000000000004</v>
      </c>
      <c r="BG132">
        <v>2.1000000000000001E-2</v>
      </c>
      <c r="BM132">
        <v>29</v>
      </c>
      <c r="BN132">
        <v>19</v>
      </c>
      <c r="BY132">
        <v>240</v>
      </c>
    </row>
    <row r="133" spans="1:77" x14ac:dyDescent="0.25">
      <c r="A133" t="s">
        <v>194</v>
      </c>
      <c r="B133">
        <v>7247350</v>
      </c>
      <c r="C133" s="1">
        <v>40659</v>
      </c>
      <c r="D133" s="2">
        <v>0.625</v>
      </c>
      <c r="G133" t="s">
        <v>200</v>
      </c>
      <c r="H133" t="s">
        <v>196</v>
      </c>
      <c r="I133" t="s">
        <v>197</v>
      </c>
      <c r="J133" t="s">
        <v>198</v>
      </c>
      <c r="N133">
        <v>17.2</v>
      </c>
      <c r="P133">
        <v>741</v>
      </c>
      <c r="T133">
        <v>16400</v>
      </c>
      <c r="V133">
        <v>19.22</v>
      </c>
      <c r="W133">
        <v>40</v>
      </c>
      <c r="X133">
        <v>5.2999999999999998E-4</v>
      </c>
      <c r="Y133">
        <v>7.8</v>
      </c>
      <c r="Z133">
        <v>83</v>
      </c>
      <c r="AA133">
        <v>6.3</v>
      </c>
      <c r="AB133">
        <v>1.1000000000000001</v>
      </c>
      <c r="AC133">
        <v>0.88</v>
      </c>
      <c r="AD133">
        <v>0.03</v>
      </c>
      <c r="AE133">
        <v>4.0000000000000001E-3</v>
      </c>
      <c r="AF133">
        <v>0.14699999999999999</v>
      </c>
      <c r="AG133">
        <v>0.91</v>
      </c>
      <c r="AH133">
        <v>0.151</v>
      </c>
      <c r="AI133">
        <v>0.28799999999999998</v>
      </c>
      <c r="AJ133">
        <v>0.26300000000000001</v>
      </c>
      <c r="AK133">
        <v>0.11600000000000001</v>
      </c>
      <c r="AL133">
        <v>9.4E-2</v>
      </c>
      <c r="AV133">
        <v>5.86</v>
      </c>
      <c r="AW133">
        <v>464</v>
      </c>
      <c r="AZ133">
        <v>2200</v>
      </c>
      <c r="BA133">
        <v>200000</v>
      </c>
      <c r="BB133">
        <v>90</v>
      </c>
      <c r="BD133">
        <v>93</v>
      </c>
      <c r="BE133">
        <v>3.4000000000000002E-2</v>
      </c>
      <c r="BF133">
        <v>0.65</v>
      </c>
      <c r="BG133">
        <v>1.2999999999999999E-2</v>
      </c>
      <c r="BM133">
        <v>21</v>
      </c>
      <c r="BN133">
        <v>930</v>
      </c>
      <c r="BY133" t="s">
        <v>202</v>
      </c>
    </row>
    <row r="134" spans="1:77" x14ac:dyDescent="0.25">
      <c r="A134" t="s">
        <v>194</v>
      </c>
      <c r="B134">
        <v>7247350</v>
      </c>
      <c r="C134" s="1">
        <v>40665</v>
      </c>
      <c r="D134" s="2">
        <v>0.61458333333333337</v>
      </c>
      <c r="G134" t="s">
        <v>200</v>
      </c>
      <c r="H134" t="s">
        <v>196</v>
      </c>
      <c r="I134" t="s">
        <v>197</v>
      </c>
      <c r="J134" t="s">
        <v>198</v>
      </c>
      <c r="N134">
        <v>13.6</v>
      </c>
      <c r="P134">
        <v>753</v>
      </c>
      <c r="T134">
        <v>15400</v>
      </c>
      <c r="V134">
        <v>22.47</v>
      </c>
      <c r="W134">
        <v>53</v>
      </c>
      <c r="X134">
        <v>1.8000000000000001E-4</v>
      </c>
      <c r="Y134">
        <v>9.6</v>
      </c>
      <c r="Z134">
        <v>93</v>
      </c>
      <c r="AA134">
        <v>6.8</v>
      </c>
      <c r="AB134">
        <v>1.1000000000000001</v>
      </c>
      <c r="AC134">
        <v>0.94</v>
      </c>
      <c r="AD134">
        <v>0.04</v>
      </c>
      <c r="AE134">
        <v>4.0000000000000001E-3</v>
      </c>
      <c r="AF134">
        <v>0.14699999999999999</v>
      </c>
      <c r="AG134">
        <v>0.97</v>
      </c>
      <c r="AH134">
        <v>0.151</v>
      </c>
      <c r="AI134">
        <v>0.192</v>
      </c>
      <c r="AJ134">
        <v>0.3</v>
      </c>
      <c r="AK134">
        <v>8.1000000000000003E-2</v>
      </c>
      <c r="AL134">
        <v>6.2E-2</v>
      </c>
      <c r="AV134">
        <v>6.85</v>
      </c>
      <c r="AW134">
        <v>436</v>
      </c>
      <c r="AZ134">
        <v>1900</v>
      </c>
      <c r="BA134">
        <v>55000</v>
      </c>
      <c r="BB134">
        <v>97</v>
      </c>
      <c r="BD134">
        <v>9</v>
      </c>
      <c r="BE134">
        <v>4.4999999999999998E-2</v>
      </c>
      <c r="BF134">
        <v>0.65</v>
      </c>
      <c r="BG134">
        <v>1.4E-2</v>
      </c>
      <c r="BM134">
        <v>295</v>
      </c>
      <c r="BN134">
        <v>12300</v>
      </c>
      <c r="BY134" t="s">
        <v>202</v>
      </c>
    </row>
    <row r="135" spans="1:77" x14ac:dyDescent="0.25">
      <c r="A135" t="s">
        <v>194</v>
      </c>
      <c r="B135">
        <v>7247350</v>
      </c>
      <c r="C135" s="1">
        <v>40686</v>
      </c>
      <c r="D135" s="2">
        <v>0.53125</v>
      </c>
      <c r="G135" t="s">
        <v>200</v>
      </c>
      <c r="H135" t="s">
        <v>196</v>
      </c>
      <c r="I135" t="s">
        <v>197</v>
      </c>
      <c r="J135" t="s">
        <v>198</v>
      </c>
      <c r="N135">
        <v>22.6</v>
      </c>
      <c r="O135">
        <v>30.5</v>
      </c>
      <c r="P135">
        <v>749</v>
      </c>
      <c r="T135">
        <v>517</v>
      </c>
      <c r="W135">
        <v>78</v>
      </c>
      <c r="X135">
        <v>1.2E-4</v>
      </c>
      <c r="Y135">
        <v>7.2</v>
      </c>
      <c r="Z135">
        <v>84</v>
      </c>
      <c r="AA135">
        <v>6.9</v>
      </c>
      <c r="AB135">
        <v>0.83</v>
      </c>
      <c r="AC135">
        <v>0.48</v>
      </c>
      <c r="AD135">
        <v>0.06</v>
      </c>
      <c r="AE135">
        <v>0.01</v>
      </c>
      <c r="AF135">
        <v>0.27900000000000003</v>
      </c>
      <c r="AG135">
        <v>0.54</v>
      </c>
      <c r="AH135">
        <v>0.28899999999999998</v>
      </c>
      <c r="AI135">
        <v>0.17</v>
      </c>
      <c r="AJ135">
        <v>0.13400000000000001</v>
      </c>
      <c r="AK135">
        <v>7.2999999999999995E-2</v>
      </c>
      <c r="AL135">
        <v>5.5E-2</v>
      </c>
      <c r="AW135">
        <v>15</v>
      </c>
      <c r="AZ135">
        <v>97</v>
      </c>
      <c r="BA135">
        <v>6000</v>
      </c>
      <c r="BB135">
        <v>24</v>
      </c>
      <c r="BD135">
        <v>79</v>
      </c>
      <c r="BE135">
        <v>7.8E-2</v>
      </c>
      <c r="BF135">
        <v>1.23</v>
      </c>
      <c r="BG135">
        <v>3.3000000000000002E-2</v>
      </c>
      <c r="BM135">
        <v>33</v>
      </c>
      <c r="BN135">
        <v>46</v>
      </c>
      <c r="BY135">
        <v>80</v>
      </c>
    </row>
    <row r="136" spans="1:77" x14ac:dyDescent="0.25">
      <c r="A136" t="s">
        <v>194</v>
      </c>
      <c r="B136">
        <v>7247350</v>
      </c>
      <c r="C136" s="1">
        <v>40701</v>
      </c>
      <c r="D136" s="2">
        <v>0.44791666666666669</v>
      </c>
      <c r="G136" t="s">
        <v>200</v>
      </c>
      <c r="H136" t="s">
        <v>196</v>
      </c>
      <c r="I136" t="s">
        <v>197</v>
      </c>
      <c r="J136" t="s">
        <v>198</v>
      </c>
      <c r="N136">
        <v>28.4</v>
      </c>
      <c r="P136">
        <v>749</v>
      </c>
      <c r="T136">
        <v>75</v>
      </c>
      <c r="V136">
        <v>4.9800000000000004</v>
      </c>
      <c r="W136">
        <v>98</v>
      </c>
      <c r="X136">
        <v>8.0000000000000007E-5</v>
      </c>
      <c r="Y136">
        <v>6.3</v>
      </c>
      <c r="Z136">
        <v>83</v>
      </c>
      <c r="AA136">
        <v>7.1</v>
      </c>
      <c r="AB136" t="s">
        <v>203</v>
      </c>
      <c r="AC136" t="s">
        <v>203</v>
      </c>
      <c r="AD136" t="s">
        <v>204</v>
      </c>
      <c r="AE136" t="s">
        <v>205</v>
      </c>
      <c r="AF136" t="s">
        <v>206</v>
      </c>
      <c r="AG136">
        <v>0.43</v>
      </c>
      <c r="AH136" t="s">
        <v>206</v>
      </c>
      <c r="AI136" t="s">
        <v>207</v>
      </c>
      <c r="AJ136">
        <v>7.2999999999999995E-2</v>
      </c>
      <c r="AK136">
        <v>1.6E-2</v>
      </c>
      <c r="AL136" t="s">
        <v>208</v>
      </c>
      <c r="AV136">
        <v>1.52</v>
      </c>
      <c r="AW136">
        <v>2.1</v>
      </c>
      <c r="AZ136">
        <v>63</v>
      </c>
      <c r="BA136">
        <v>7000</v>
      </c>
      <c r="BB136" t="s">
        <v>209</v>
      </c>
      <c r="BD136">
        <v>88</v>
      </c>
      <c r="BE136" t="s">
        <v>210</v>
      </c>
      <c r="BF136" t="s">
        <v>211</v>
      </c>
      <c r="BG136" t="s">
        <v>212</v>
      </c>
      <c r="BM136">
        <v>24</v>
      </c>
      <c r="BN136">
        <v>4.9000000000000004</v>
      </c>
      <c r="BY136">
        <v>43</v>
      </c>
    </row>
    <row r="137" spans="1:77" x14ac:dyDescent="0.25">
      <c r="A137" t="s">
        <v>194</v>
      </c>
      <c r="B137">
        <v>7247350</v>
      </c>
      <c r="C137" s="1">
        <v>40771</v>
      </c>
      <c r="D137" s="2">
        <v>0.46875</v>
      </c>
      <c r="G137" t="s">
        <v>200</v>
      </c>
      <c r="H137" t="s">
        <v>196</v>
      </c>
      <c r="I137" t="s">
        <v>197</v>
      </c>
      <c r="J137" t="s">
        <v>198</v>
      </c>
      <c r="N137">
        <v>29</v>
      </c>
      <c r="O137">
        <v>25.6</v>
      </c>
      <c r="P137">
        <v>752</v>
      </c>
      <c r="T137">
        <v>0.64</v>
      </c>
      <c r="W137">
        <v>105</v>
      </c>
      <c r="X137">
        <v>3.0000000000000001E-5</v>
      </c>
      <c r="Y137">
        <v>5.7</v>
      </c>
      <c r="Z137">
        <v>75</v>
      </c>
      <c r="AA137">
        <v>7.5</v>
      </c>
      <c r="AB137" t="s">
        <v>213</v>
      </c>
      <c r="AC137">
        <v>0.52</v>
      </c>
      <c r="AD137">
        <v>0.01</v>
      </c>
      <c r="AE137" t="s">
        <v>205</v>
      </c>
      <c r="AF137" t="s">
        <v>206</v>
      </c>
      <c r="AG137">
        <v>0.53</v>
      </c>
      <c r="AH137" t="s">
        <v>206</v>
      </c>
      <c r="AI137">
        <v>1.4999999999999999E-2</v>
      </c>
      <c r="AJ137">
        <v>6.2E-2</v>
      </c>
      <c r="AK137">
        <v>1.9E-2</v>
      </c>
      <c r="AL137">
        <v>5.0000000000000001E-3</v>
      </c>
      <c r="AW137">
        <v>0.02</v>
      </c>
      <c r="AZ137">
        <v>41</v>
      </c>
      <c r="BA137">
        <v>7300</v>
      </c>
      <c r="BB137" t="s">
        <v>214</v>
      </c>
      <c r="BE137">
        <v>1.7999999999999999E-2</v>
      </c>
      <c r="BF137" t="s">
        <v>211</v>
      </c>
      <c r="BG137" t="s">
        <v>212</v>
      </c>
      <c r="BY137">
        <v>24</v>
      </c>
    </row>
    <row r="138" spans="1:77" x14ac:dyDescent="0.25">
      <c r="A138" t="s">
        <v>194</v>
      </c>
      <c r="B138">
        <v>7247350</v>
      </c>
      <c r="C138" s="1">
        <v>40820</v>
      </c>
      <c r="D138" s="2">
        <v>0.44791666666666669</v>
      </c>
      <c r="G138" t="s">
        <v>200</v>
      </c>
      <c r="H138" t="s">
        <v>196</v>
      </c>
      <c r="I138" t="s">
        <v>197</v>
      </c>
      <c r="J138" t="s">
        <v>198</v>
      </c>
      <c r="N138">
        <v>19.3</v>
      </c>
      <c r="O138">
        <v>16.2</v>
      </c>
      <c r="P138">
        <v>759</v>
      </c>
      <c r="T138">
        <v>1</v>
      </c>
      <c r="W138">
        <v>274</v>
      </c>
      <c r="X138">
        <v>3.0000000000000001E-5</v>
      </c>
      <c r="Y138">
        <v>7.7</v>
      </c>
      <c r="Z138">
        <v>83</v>
      </c>
      <c r="AA138">
        <v>7.6</v>
      </c>
      <c r="AB138">
        <v>0.56999999999999995</v>
      </c>
      <c r="AC138">
        <v>0.53</v>
      </c>
      <c r="AD138">
        <v>0.03</v>
      </c>
      <c r="AE138" t="s">
        <v>205</v>
      </c>
      <c r="AF138">
        <v>1.7999999999999999E-2</v>
      </c>
      <c r="AG138">
        <v>0.56000000000000005</v>
      </c>
      <c r="AH138">
        <v>1.7999999999999999E-2</v>
      </c>
      <c r="AI138" t="s">
        <v>207</v>
      </c>
      <c r="AJ138">
        <v>4.7E-2</v>
      </c>
      <c r="AK138">
        <v>8.9999999999999993E-3</v>
      </c>
      <c r="AL138" t="s">
        <v>208</v>
      </c>
      <c r="AM138">
        <v>6.1</v>
      </c>
      <c r="AW138">
        <v>0.03</v>
      </c>
      <c r="AZ138">
        <v>41</v>
      </c>
      <c r="BA138">
        <v>8800</v>
      </c>
      <c r="BB138" t="s">
        <v>215</v>
      </c>
      <c r="BC138">
        <v>8.6</v>
      </c>
      <c r="BD138">
        <v>68</v>
      </c>
      <c r="BE138">
        <v>3.5000000000000003E-2</v>
      </c>
      <c r="BF138">
        <v>0.08</v>
      </c>
      <c r="BG138" t="s">
        <v>212</v>
      </c>
      <c r="BM138">
        <v>8</v>
      </c>
      <c r="BN138">
        <v>0.02</v>
      </c>
      <c r="BY138">
        <v>17</v>
      </c>
    </row>
    <row r="139" spans="1:77" x14ac:dyDescent="0.25">
      <c r="A139" t="s">
        <v>194</v>
      </c>
      <c r="B139">
        <v>7247350</v>
      </c>
      <c r="C139" s="1">
        <v>40856</v>
      </c>
      <c r="D139" s="2">
        <v>0.51041666666666663</v>
      </c>
      <c r="G139" t="s">
        <v>195</v>
      </c>
      <c r="H139" t="s">
        <v>196</v>
      </c>
      <c r="I139" t="s">
        <v>197</v>
      </c>
      <c r="J139" t="s">
        <v>198</v>
      </c>
      <c r="N139">
        <v>15.2</v>
      </c>
      <c r="O139">
        <v>10.3</v>
      </c>
      <c r="P139">
        <v>760</v>
      </c>
      <c r="T139">
        <v>3190</v>
      </c>
      <c r="W139">
        <v>128</v>
      </c>
      <c r="X139">
        <v>1.1E-4</v>
      </c>
      <c r="Y139">
        <v>8.3000000000000007</v>
      </c>
      <c r="Z139">
        <v>83</v>
      </c>
      <c r="AA139">
        <v>7</v>
      </c>
      <c r="AB139">
        <v>1.5</v>
      </c>
      <c r="AC139" t="s">
        <v>216</v>
      </c>
      <c r="AD139" t="s">
        <v>204</v>
      </c>
      <c r="AE139">
        <v>5.0000000000000001E-3</v>
      </c>
      <c r="AF139">
        <v>0.47099999999999997</v>
      </c>
      <c r="AG139">
        <v>1.1000000000000001</v>
      </c>
      <c r="AH139">
        <v>0.48</v>
      </c>
      <c r="AI139">
        <v>0.05</v>
      </c>
      <c r="AJ139">
        <v>0.221</v>
      </c>
      <c r="AK139">
        <v>2.8000000000000001E-2</v>
      </c>
      <c r="AL139">
        <v>1.6E-2</v>
      </c>
      <c r="AM139">
        <v>13.9</v>
      </c>
      <c r="AW139">
        <v>90</v>
      </c>
      <c r="AZ139">
        <v>2200</v>
      </c>
      <c r="BA139">
        <v>170000</v>
      </c>
      <c r="BB139">
        <v>140</v>
      </c>
      <c r="BC139">
        <v>150</v>
      </c>
      <c r="BD139">
        <v>96</v>
      </c>
      <c r="BE139" t="s">
        <v>210</v>
      </c>
      <c r="BF139">
        <v>2.09</v>
      </c>
      <c r="BG139">
        <v>1.7000000000000001E-2</v>
      </c>
      <c r="BM139">
        <v>195</v>
      </c>
      <c r="BN139">
        <v>1680</v>
      </c>
      <c r="BY139" t="s">
        <v>202</v>
      </c>
    </row>
    <row r="140" spans="1:77" x14ac:dyDescent="0.25">
      <c r="A140" t="s">
        <v>194</v>
      </c>
      <c r="B140">
        <v>7247350</v>
      </c>
      <c r="C140" s="1">
        <v>40869</v>
      </c>
      <c r="D140" s="2">
        <v>0.44791666666666669</v>
      </c>
      <c r="G140" t="s">
        <v>195</v>
      </c>
      <c r="H140" t="s">
        <v>196</v>
      </c>
      <c r="I140" t="s">
        <v>197</v>
      </c>
      <c r="J140" t="s">
        <v>198</v>
      </c>
      <c r="N140">
        <v>13.1</v>
      </c>
      <c r="O140">
        <v>8.9</v>
      </c>
      <c r="P140">
        <v>751</v>
      </c>
      <c r="T140" t="s">
        <v>217</v>
      </c>
      <c r="W140">
        <v>42</v>
      </c>
      <c r="X140">
        <v>2.3000000000000001E-4</v>
      </c>
      <c r="Y140">
        <v>9.5</v>
      </c>
      <c r="Z140">
        <v>92</v>
      </c>
      <c r="AA140">
        <v>6.7</v>
      </c>
      <c r="AB140">
        <v>1.4</v>
      </c>
      <c r="AC140">
        <v>1.1000000000000001</v>
      </c>
      <c r="AD140">
        <v>0.01</v>
      </c>
      <c r="AE140">
        <v>2E-3</v>
      </c>
      <c r="AF140">
        <v>0.26100000000000001</v>
      </c>
      <c r="AG140">
        <v>1.2</v>
      </c>
      <c r="AH140">
        <v>0.26</v>
      </c>
      <c r="AI140">
        <v>7.5999999999999998E-2</v>
      </c>
      <c r="AJ140">
        <v>0.26</v>
      </c>
      <c r="AK140">
        <v>4.2000000000000003E-2</v>
      </c>
      <c r="AL140">
        <v>2.5000000000000001E-2</v>
      </c>
      <c r="AM140">
        <v>17.2</v>
      </c>
      <c r="AW140" t="s">
        <v>218</v>
      </c>
      <c r="AZ140">
        <v>6300</v>
      </c>
      <c r="BA140">
        <v>60000</v>
      </c>
      <c r="BB140">
        <v>180</v>
      </c>
      <c r="BC140">
        <v>180</v>
      </c>
      <c r="BD140">
        <v>36</v>
      </c>
      <c r="BE140">
        <v>1.4E-2</v>
      </c>
      <c r="BF140">
        <v>1.1499999999999999</v>
      </c>
      <c r="BG140">
        <v>8.0000000000000002E-3</v>
      </c>
      <c r="BM140">
        <v>658</v>
      </c>
      <c r="BN140" t="s">
        <v>219</v>
      </c>
      <c r="BY140" t="s">
        <v>202</v>
      </c>
    </row>
    <row r="141" spans="1:77" x14ac:dyDescent="0.25">
      <c r="A141" t="s">
        <v>194</v>
      </c>
      <c r="B141">
        <v>7247350</v>
      </c>
      <c r="C141" s="1">
        <v>40882</v>
      </c>
      <c r="D141" s="2">
        <v>0.47916666666666669</v>
      </c>
      <c r="G141" t="s">
        <v>195</v>
      </c>
      <c r="H141" t="s">
        <v>196</v>
      </c>
      <c r="I141" t="s">
        <v>197</v>
      </c>
      <c r="J141" t="s">
        <v>198</v>
      </c>
      <c r="N141">
        <v>9.6999999999999993</v>
      </c>
      <c r="O141">
        <v>1.7</v>
      </c>
      <c r="P141">
        <v>759</v>
      </c>
      <c r="T141">
        <v>11000</v>
      </c>
      <c r="W141">
        <v>54</v>
      </c>
      <c r="X141">
        <v>1.2E-4</v>
      </c>
      <c r="Y141">
        <v>10.4</v>
      </c>
      <c r="Z141">
        <v>91</v>
      </c>
      <c r="AA141">
        <v>6.9</v>
      </c>
      <c r="AB141">
        <v>1.3</v>
      </c>
      <c r="AC141">
        <v>0.64</v>
      </c>
      <c r="AD141">
        <v>0.03</v>
      </c>
      <c r="AE141">
        <v>3.0000000000000001E-3</v>
      </c>
      <c r="AF141">
        <v>0.58599999999999997</v>
      </c>
      <c r="AG141">
        <v>0.67</v>
      </c>
      <c r="AH141">
        <v>0.59</v>
      </c>
      <c r="AI141">
        <v>0.27500000000000002</v>
      </c>
      <c r="AJ141">
        <v>0.187</v>
      </c>
      <c r="AK141">
        <v>0.107</v>
      </c>
      <c r="AL141">
        <v>0.09</v>
      </c>
      <c r="AM141">
        <v>8.6999999999999993</v>
      </c>
      <c r="AW141">
        <v>312</v>
      </c>
      <c r="AZ141">
        <v>290</v>
      </c>
      <c r="BA141">
        <v>9800</v>
      </c>
      <c r="BB141">
        <v>50</v>
      </c>
      <c r="BC141">
        <v>66</v>
      </c>
      <c r="BD141">
        <v>87</v>
      </c>
      <c r="BE141">
        <v>4.3999999999999997E-2</v>
      </c>
      <c r="BF141">
        <v>2.6</v>
      </c>
      <c r="BG141">
        <v>0.01</v>
      </c>
      <c r="BM141">
        <v>69</v>
      </c>
      <c r="BN141">
        <v>2050</v>
      </c>
      <c r="BY141" t="s">
        <v>202</v>
      </c>
    </row>
    <row r="142" spans="1:77" x14ac:dyDescent="0.25">
      <c r="A142" t="s">
        <v>194</v>
      </c>
      <c r="B142">
        <v>7247350</v>
      </c>
      <c r="C142" s="1">
        <v>40885</v>
      </c>
      <c r="D142" s="2">
        <v>0.45833333333333331</v>
      </c>
      <c r="G142" t="s">
        <v>195</v>
      </c>
      <c r="H142" t="s">
        <v>196</v>
      </c>
      <c r="I142" t="s">
        <v>197</v>
      </c>
      <c r="J142" t="s">
        <v>198</v>
      </c>
      <c r="N142">
        <v>6.8</v>
      </c>
      <c r="O142">
        <v>2.2000000000000002</v>
      </c>
      <c r="P142">
        <v>759</v>
      </c>
      <c r="T142">
        <v>1970</v>
      </c>
      <c r="W142">
        <v>55</v>
      </c>
      <c r="X142">
        <v>1.2E-4</v>
      </c>
      <c r="Y142">
        <v>11.9</v>
      </c>
      <c r="Z142">
        <v>98</v>
      </c>
      <c r="AA142">
        <v>6.9</v>
      </c>
      <c r="AB142">
        <v>1</v>
      </c>
      <c r="AC142">
        <v>0.26</v>
      </c>
      <c r="AD142">
        <v>0.03</v>
      </c>
      <c r="AE142">
        <v>4.0000000000000001E-3</v>
      </c>
      <c r="AF142">
        <v>0.72199999999999998</v>
      </c>
      <c r="AG142">
        <v>0.28999999999999998</v>
      </c>
      <c r="AH142">
        <v>0.73</v>
      </c>
      <c r="AI142">
        <v>7.9000000000000001E-2</v>
      </c>
      <c r="AJ142">
        <v>5.8999999999999997E-2</v>
      </c>
      <c r="AK142">
        <v>3.4000000000000002E-2</v>
      </c>
      <c r="AL142">
        <v>2.5999999999999999E-2</v>
      </c>
      <c r="AM142">
        <v>4.5999999999999996</v>
      </c>
      <c r="AW142">
        <v>56</v>
      </c>
      <c r="AZ142">
        <v>250</v>
      </c>
      <c r="BA142">
        <v>9300</v>
      </c>
      <c r="BB142" t="s">
        <v>220</v>
      </c>
      <c r="BC142">
        <v>16</v>
      </c>
      <c r="BD142">
        <v>89</v>
      </c>
      <c r="BE142">
        <v>4.2000000000000003E-2</v>
      </c>
      <c r="BF142">
        <v>3.2</v>
      </c>
      <c r="BG142">
        <v>1.2999999999999999E-2</v>
      </c>
      <c r="BM142">
        <v>17</v>
      </c>
      <c r="BN142">
        <v>90</v>
      </c>
      <c r="BY142">
        <v>200</v>
      </c>
    </row>
    <row r="143" spans="1:77" x14ac:dyDescent="0.25">
      <c r="A143" t="s">
        <v>194</v>
      </c>
      <c r="B143">
        <v>7247350</v>
      </c>
      <c r="C143" s="1">
        <v>40933</v>
      </c>
      <c r="D143" s="2">
        <v>0.70833333333333337</v>
      </c>
      <c r="G143" t="s">
        <v>195</v>
      </c>
      <c r="H143" t="s">
        <v>196</v>
      </c>
      <c r="I143" t="s">
        <v>221</v>
      </c>
      <c r="J143" t="s">
        <v>198</v>
      </c>
      <c r="N143">
        <v>8.6</v>
      </c>
      <c r="O143">
        <v>7.9</v>
      </c>
      <c r="P143">
        <v>742</v>
      </c>
      <c r="T143">
        <v>22000</v>
      </c>
      <c r="W143">
        <v>47</v>
      </c>
      <c r="X143">
        <v>2.4000000000000001E-4</v>
      </c>
      <c r="Y143">
        <v>11.1</v>
      </c>
      <c r="Z143">
        <v>98</v>
      </c>
      <c r="AA143">
        <v>6.6</v>
      </c>
      <c r="AB143">
        <v>1.1000000000000001</v>
      </c>
      <c r="AC143">
        <v>0.9</v>
      </c>
      <c r="AD143">
        <v>0.03</v>
      </c>
      <c r="AE143">
        <v>4.0000000000000001E-3</v>
      </c>
      <c r="AF143">
        <v>0.188</v>
      </c>
      <c r="AG143">
        <v>0.93</v>
      </c>
      <c r="AH143">
        <v>0.19</v>
      </c>
      <c r="AI143">
        <v>0.121</v>
      </c>
      <c r="AJ143">
        <v>0.25600000000000001</v>
      </c>
      <c r="AK143">
        <v>5.5E-2</v>
      </c>
      <c r="AL143">
        <v>3.9E-2</v>
      </c>
      <c r="AM143">
        <v>11.2</v>
      </c>
      <c r="AW143">
        <v>623</v>
      </c>
      <c r="AZ143">
        <v>4300</v>
      </c>
      <c r="BA143">
        <v>34000</v>
      </c>
      <c r="BB143">
        <v>120</v>
      </c>
      <c r="BD143">
        <v>98</v>
      </c>
      <c r="BE143">
        <v>4.1000000000000002E-2</v>
      </c>
      <c r="BF143">
        <v>0.83399999999999996</v>
      </c>
      <c r="BG143">
        <v>1.2E-2</v>
      </c>
      <c r="BM143">
        <v>136</v>
      </c>
      <c r="BN143">
        <v>8070</v>
      </c>
      <c r="BP143">
        <v>40</v>
      </c>
      <c r="BQ143">
        <v>3060</v>
      </c>
      <c r="BY143" t="s">
        <v>202</v>
      </c>
    </row>
    <row r="144" spans="1:77" x14ac:dyDescent="0.25">
      <c r="A144" t="s">
        <v>194</v>
      </c>
      <c r="B144">
        <v>7247350</v>
      </c>
      <c r="C144" s="1">
        <v>40946</v>
      </c>
      <c r="D144" s="2">
        <v>0.46875</v>
      </c>
      <c r="G144" t="s">
        <v>195</v>
      </c>
      <c r="H144" t="s">
        <v>196</v>
      </c>
      <c r="I144" t="s">
        <v>197</v>
      </c>
      <c r="J144" t="s">
        <v>198</v>
      </c>
      <c r="N144">
        <v>8.5</v>
      </c>
      <c r="O144">
        <v>9.6999999999999993</v>
      </c>
      <c r="P144">
        <v>758</v>
      </c>
      <c r="T144">
        <v>1090</v>
      </c>
      <c r="W144">
        <v>58</v>
      </c>
      <c r="X144">
        <v>3.3E-4</v>
      </c>
      <c r="Y144">
        <v>11.1</v>
      </c>
      <c r="Z144">
        <v>95</v>
      </c>
      <c r="AA144">
        <v>6.5</v>
      </c>
      <c r="AB144">
        <v>0.65</v>
      </c>
      <c r="AC144">
        <v>0.27</v>
      </c>
      <c r="AD144">
        <v>0.01</v>
      </c>
      <c r="AE144">
        <v>2E-3</v>
      </c>
      <c r="AF144">
        <v>0.36399999999999999</v>
      </c>
      <c r="AG144">
        <v>0.28999999999999998</v>
      </c>
      <c r="AH144">
        <v>0.37</v>
      </c>
      <c r="AI144">
        <v>4.2999999999999997E-2</v>
      </c>
      <c r="AJ144">
        <v>5.0999999999999997E-2</v>
      </c>
      <c r="AK144">
        <v>2.4E-2</v>
      </c>
      <c r="AL144">
        <v>1.4E-2</v>
      </c>
      <c r="AM144">
        <v>4.3</v>
      </c>
      <c r="AW144">
        <v>31</v>
      </c>
      <c r="AZ144">
        <v>220</v>
      </c>
      <c r="BA144">
        <v>1700</v>
      </c>
      <c r="BB144" t="s">
        <v>222</v>
      </c>
      <c r="BD144">
        <v>98</v>
      </c>
      <c r="BE144">
        <v>1.7000000000000001E-2</v>
      </c>
      <c r="BF144">
        <v>1.61</v>
      </c>
      <c r="BG144">
        <v>7.0000000000000001E-3</v>
      </c>
      <c r="BM144">
        <v>11</v>
      </c>
      <c r="BN144">
        <v>32</v>
      </c>
      <c r="BY144">
        <v>63</v>
      </c>
    </row>
    <row r="145" spans="1:77" x14ac:dyDescent="0.25">
      <c r="A145" t="s">
        <v>194</v>
      </c>
      <c r="B145">
        <v>7247350</v>
      </c>
      <c r="C145" s="1">
        <v>40980</v>
      </c>
      <c r="D145" s="2">
        <v>0.54166666666666663</v>
      </c>
      <c r="G145" t="s">
        <v>200</v>
      </c>
      <c r="H145" t="s">
        <v>196</v>
      </c>
      <c r="I145" t="s">
        <v>197</v>
      </c>
      <c r="J145" t="s">
        <v>198</v>
      </c>
      <c r="N145">
        <v>12</v>
      </c>
      <c r="O145">
        <v>16.600000000000001</v>
      </c>
      <c r="P145">
        <v>755</v>
      </c>
      <c r="T145">
        <v>8130</v>
      </c>
      <c r="W145">
        <v>45</v>
      </c>
      <c r="X145">
        <v>6.9999999999999994E-5</v>
      </c>
      <c r="Y145">
        <v>20.7</v>
      </c>
      <c r="Z145">
        <v>193</v>
      </c>
      <c r="AA145">
        <v>7.2</v>
      </c>
      <c r="AB145">
        <v>0.99</v>
      </c>
      <c r="AC145">
        <v>0.8</v>
      </c>
      <c r="AD145">
        <v>0.04</v>
      </c>
      <c r="AE145">
        <v>2E-3</v>
      </c>
      <c r="AF145">
        <v>0.14199999999999999</v>
      </c>
      <c r="AG145">
        <v>0.84</v>
      </c>
      <c r="AH145">
        <v>0.14000000000000001</v>
      </c>
      <c r="AI145">
        <v>0.223</v>
      </c>
      <c r="AJ145">
        <v>0.245</v>
      </c>
      <c r="AK145">
        <v>9.5000000000000001E-2</v>
      </c>
      <c r="AL145">
        <v>7.2999999999999995E-2</v>
      </c>
      <c r="AM145">
        <v>11.4</v>
      </c>
      <c r="AW145">
        <v>230</v>
      </c>
      <c r="AZ145">
        <v>5200</v>
      </c>
      <c r="BA145">
        <v>87000</v>
      </c>
      <c r="BB145">
        <v>86</v>
      </c>
      <c r="BC145">
        <v>87</v>
      </c>
      <c r="BD145">
        <v>85</v>
      </c>
      <c r="BE145">
        <v>5.0999999999999997E-2</v>
      </c>
      <c r="BF145">
        <v>0.628</v>
      </c>
      <c r="BG145">
        <v>8.0000000000000002E-3</v>
      </c>
      <c r="BM145">
        <v>128</v>
      </c>
      <c r="BN145">
        <v>2810</v>
      </c>
      <c r="BP145">
        <v>40</v>
      </c>
      <c r="BQ145">
        <v>3051</v>
      </c>
      <c r="BY145">
        <v>4000</v>
      </c>
    </row>
    <row r="146" spans="1:77" x14ac:dyDescent="0.25">
      <c r="A146" t="s">
        <v>194</v>
      </c>
      <c r="B146">
        <v>7247350</v>
      </c>
      <c r="C146" s="1">
        <v>40989</v>
      </c>
      <c r="D146" s="2">
        <v>0.61458333333333337</v>
      </c>
      <c r="G146" t="s">
        <v>200</v>
      </c>
      <c r="H146" t="s">
        <v>196</v>
      </c>
      <c r="I146" t="s">
        <v>197</v>
      </c>
      <c r="J146" t="s">
        <v>198</v>
      </c>
      <c r="N146">
        <v>15.1</v>
      </c>
      <c r="O146">
        <v>15.9</v>
      </c>
      <c r="P146">
        <v>749</v>
      </c>
      <c r="T146">
        <v>12100</v>
      </c>
      <c r="W146">
        <v>44</v>
      </c>
      <c r="X146">
        <v>2.3000000000000001E-4</v>
      </c>
      <c r="Y146">
        <v>9.1</v>
      </c>
      <c r="Z146">
        <v>92</v>
      </c>
      <c r="AA146">
        <v>6.7</v>
      </c>
      <c r="AB146">
        <v>0.82</v>
      </c>
      <c r="AC146">
        <v>0.66</v>
      </c>
      <c r="AD146">
        <v>0.02</v>
      </c>
      <c r="AE146">
        <v>3.0000000000000001E-3</v>
      </c>
      <c r="AF146">
        <v>0.13</v>
      </c>
      <c r="AG146">
        <v>0.68</v>
      </c>
      <c r="AH146">
        <v>0.13</v>
      </c>
      <c r="AI146">
        <v>0.18</v>
      </c>
      <c r="AJ146">
        <v>0.2</v>
      </c>
      <c r="AK146">
        <v>8.4000000000000005E-2</v>
      </c>
      <c r="AL146">
        <v>5.8999999999999997E-2</v>
      </c>
      <c r="AM146">
        <v>9.5</v>
      </c>
      <c r="AW146">
        <v>343</v>
      </c>
      <c r="AZ146">
        <v>1300</v>
      </c>
      <c r="BA146">
        <v>58000</v>
      </c>
      <c r="BB146">
        <v>54</v>
      </c>
      <c r="BC146">
        <v>66</v>
      </c>
      <c r="BD146">
        <v>76</v>
      </c>
      <c r="BE146">
        <v>2.7E-2</v>
      </c>
      <c r="BF146">
        <v>0.57699999999999996</v>
      </c>
      <c r="BG146">
        <v>0.01</v>
      </c>
      <c r="BM146">
        <v>95</v>
      </c>
      <c r="BN146">
        <v>3100</v>
      </c>
      <c r="BQ146">
        <v>3053</v>
      </c>
      <c r="BY146">
        <v>2400</v>
      </c>
    </row>
    <row r="147" spans="1:77" x14ac:dyDescent="0.25">
      <c r="A147" t="s">
        <v>194</v>
      </c>
      <c r="B147">
        <v>7247350</v>
      </c>
      <c r="C147" s="1">
        <v>41009</v>
      </c>
      <c r="D147" s="2">
        <v>0.45833333333333331</v>
      </c>
      <c r="G147" t="s">
        <v>200</v>
      </c>
      <c r="H147" t="s">
        <v>196</v>
      </c>
      <c r="I147" t="s">
        <v>197</v>
      </c>
      <c r="J147" t="s">
        <v>198</v>
      </c>
      <c r="N147">
        <v>20.7</v>
      </c>
      <c r="O147">
        <v>20.100000000000001</v>
      </c>
      <c r="P147">
        <v>758</v>
      </c>
      <c r="T147">
        <v>147</v>
      </c>
      <c r="W147">
        <v>112</v>
      </c>
      <c r="X147">
        <v>5.0000000000000002E-5</v>
      </c>
      <c r="Y147">
        <v>8.6</v>
      </c>
      <c r="Z147">
        <v>96</v>
      </c>
      <c r="AA147">
        <v>7.3</v>
      </c>
      <c r="AB147">
        <v>0.48</v>
      </c>
      <c r="AC147">
        <v>0.31</v>
      </c>
      <c r="AD147">
        <v>0.02</v>
      </c>
      <c r="AE147">
        <v>6.0000000000000001E-3</v>
      </c>
      <c r="AF147">
        <v>0.14899999999999999</v>
      </c>
      <c r="AG147">
        <v>0.33</v>
      </c>
      <c r="AH147">
        <v>0.15</v>
      </c>
      <c r="AI147">
        <v>2.1000000000000001E-2</v>
      </c>
      <c r="AJ147">
        <v>0.04</v>
      </c>
      <c r="AK147">
        <v>1.4E-2</v>
      </c>
      <c r="AL147">
        <v>7.0000000000000001E-3</v>
      </c>
      <c r="AM147">
        <v>3.8</v>
      </c>
      <c r="AW147">
        <v>4.2</v>
      </c>
      <c r="AZ147">
        <v>10</v>
      </c>
      <c r="BA147">
        <v>3400</v>
      </c>
      <c r="BB147" t="s">
        <v>223</v>
      </c>
      <c r="BC147">
        <v>5.2</v>
      </c>
      <c r="BD147">
        <v>76</v>
      </c>
      <c r="BE147">
        <v>2.7E-2</v>
      </c>
      <c r="BF147">
        <v>0.65800000000000003</v>
      </c>
      <c r="BG147">
        <v>2.1000000000000001E-2</v>
      </c>
      <c r="BM147">
        <v>9</v>
      </c>
      <c r="BN147">
        <v>3.6</v>
      </c>
      <c r="BP147">
        <v>40</v>
      </c>
      <c r="BQ147">
        <v>3044</v>
      </c>
      <c r="BY147">
        <v>10</v>
      </c>
    </row>
    <row r="148" spans="1:77" x14ac:dyDescent="0.25">
      <c r="A148" t="s">
        <v>194</v>
      </c>
      <c r="B148">
        <v>7247350</v>
      </c>
      <c r="C148" s="1">
        <v>41073</v>
      </c>
      <c r="D148" s="2">
        <v>0.5</v>
      </c>
      <c r="G148" t="s">
        <v>200</v>
      </c>
      <c r="H148" t="s">
        <v>196</v>
      </c>
      <c r="I148" t="s">
        <v>197</v>
      </c>
      <c r="J148" t="s">
        <v>198</v>
      </c>
      <c r="N148">
        <v>28.1</v>
      </c>
      <c r="O148">
        <v>28.1</v>
      </c>
      <c r="P148">
        <v>761</v>
      </c>
      <c r="T148">
        <v>3.3</v>
      </c>
      <c r="W148">
        <v>234</v>
      </c>
      <c r="X148">
        <v>5.0000000000000002E-5</v>
      </c>
      <c r="Y148">
        <v>6.8</v>
      </c>
      <c r="Z148">
        <v>87</v>
      </c>
      <c r="AA148">
        <v>7.3</v>
      </c>
      <c r="AB148" t="s">
        <v>224</v>
      </c>
      <c r="AC148" t="s">
        <v>225</v>
      </c>
      <c r="AD148" t="s">
        <v>204</v>
      </c>
      <c r="AE148" t="s">
        <v>205</v>
      </c>
      <c r="AF148" t="s">
        <v>226</v>
      </c>
      <c r="AG148">
        <v>0.47</v>
      </c>
      <c r="AH148" t="s">
        <v>204</v>
      </c>
      <c r="AI148" t="s">
        <v>207</v>
      </c>
      <c r="AJ148">
        <v>4.2000000000000003E-2</v>
      </c>
      <c r="AK148">
        <v>0.01</v>
      </c>
      <c r="AL148" t="s">
        <v>208</v>
      </c>
      <c r="AM148">
        <v>4.9000000000000004</v>
      </c>
      <c r="AW148">
        <v>0.09</v>
      </c>
      <c r="AZ148">
        <v>10</v>
      </c>
      <c r="BA148">
        <v>3900</v>
      </c>
      <c r="BB148" t="s">
        <v>227</v>
      </c>
      <c r="BC148">
        <v>13</v>
      </c>
      <c r="BD148">
        <v>95</v>
      </c>
      <c r="BE148" t="s">
        <v>210</v>
      </c>
      <c r="BF148" t="s">
        <v>228</v>
      </c>
      <c r="BG148" t="s">
        <v>212</v>
      </c>
      <c r="BM148">
        <v>9</v>
      </c>
      <c r="BN148">
        <v>0.08</v>
      </c>
      <c r="BP148">
        <v>40</v>
      </c>
      <c r="BQ148">
        <v>3044</v>
      </c>
      <c r="BY148">
        <v>15</v>
      </c>
    </row>
    <row r="149" spans="1:77" x14ac:dyDescent="0.25">
      <c r="A149" t="s">
        <v>194</v>
      </c>
      <c r="B149">
        <v>7247350</v>
      </c>
      <c r="C149" s="1">
        <v>41087</v>
      </c>
      <c r="D149" s="2">
        <v>0.51041666666666663</v>
      </c>
      <c r="G149" t="s">
        <v>200</v>
      </c>
      <c r="H149" t="s">
        <v>196</v>
      </c>
      <c r="I149" t="s">
        <v>197</v>
      </c>
      <c r="J149" t="s">
        <v>198</v>
      </c>
      <c r="N149">
        <v>34.700000000000003</v>
      </c>
      <c r="O149">
        <v>38.4</v>
      </c>
      <c r="P149">
        <v>754</v>
      </c>
      <c r="T149">
        <v>3.4</v>
      </c>
      <c r="W149">
        <v>195</v>
      </c>
      <c r="X149">
        <v>2.0000000000000002E-5</v>
      </c>
      <c r="Y149">
        <v>8.3000000000000007</v>
      </c>
      <c r="Z149">
        <v>120</v>
      </c>
      <c r="AA149">
        <v>7.7</v>
      </c>
      <c r="AB149">
        <v>0.63</v>
      </c>
      <c r="AC149" t="s">
        <v>229</v>
      </c>
      <c r="AD149" t="s">
        <v>204</v>
      </c>
      <c r="AE149" t="s">
        <v>205</v>
      </c>
      <c r="AF149">
        <v>1.7999999999999999E-2</v>
      </c>
      <c r="AG149">
        <v>0.61</v>
      </c>
      <c r="AH149">
        <v>0.02</v>
      </c>
      <c r="AI149" t="s">
        <v>207</v>
      </c>
      <c r="AJ149">
        <v>6.8000000000000005E-2</v>
      </c>
      <c r="AK149">
        <v>0.01</v>
      </c>
      <c r="AL149" t="s">
        <v>208</v>
      </c>
      <c r="AM149">
        <v>6.5</v>
      </c>
      <c r="AW149">
        <v>0.09</v>
      </c>
      <c r="AZ149" t="s">
        <v>230</v>
      </c>
      <c r="BA149">
        <v>12000</v>
      </c>
      <c r="BB149" t="s">
        <v>231</v>
      </c>
      <c r="BC149">
        <v>6.7</v>
      </c>
      <c r="BD149">
        <v>65</v>
      </c>
      <c r="BE149" t="s">
        <v>210</v>
      </c>
      <c r="BF149">
        <v>7.9000000000000001E-2</v>
      </c>
      <c r="BG149" t="s">
        <v>212</v>
      </c>
      <c r="BM149">
        <v>28</v>
      </c>
      <c r="BN149">
        <v>0.25</v>
      </c>
      <c r="BY149">
        <v>4</v>
      </c>
    </row>
    <row r="150" spans="1:77" x14ac:dyDescent="0.25">
      <c r="A150" t="s">
        <v>194</v>
      </c>
      <c r="B150">
        <v>7247350</v>
      </c>
      <c r="C150" s="1">
        <v>41137</v>
      </c>
      <c r="D150" s="2">
        <v>0.41666666666666669</v>
      </c>
      <c r="G150" t="s">
        <v>200</v>
      </c>
      <c r="H150" t="s">
        <v>196</v>
      </c>
      <c r="I150" t="s">
        <v>197</v>
      </c>
      <c r="J150" t="s">
        <v>198</v>
      </c>
      <c r="N150">
        <v>28.7</v>
      </c>
      <c r="O150">
        <v>26.1</v>
      </c>
      <c r="P150">
        <v>757</v>
      </c>
      <c r="T150">
        <v>0.13</v>
      </c>
      <c r="W150">
        <v>230</v>
      </c>
      <c r="X150">
        <v>4.0000000000000003E-5</v>
      </c>
      <c r="Y150">
        <v>4.5999999999999996</v>
      </c>
      <c r="Z150">
        <v>59</v>
      </c>
      <c r="AA150">
        <v>7.4</v>
      </c>
      <c r="AB150">
        <v>0.72</v>
      </c>
      <c r="AC150">
        <v>0.63</v>
      </c>
      <c r="AD150">
        <v>0.05</v>
      </c>
      <c r="AE150">
        <v>2E-3</v>
      </c>
      <c r="AF150">
        <v>4.2000000000000003E-2</v>
      </c>
      <c r="AG150">
        <v>0.68</v>
      </c>
      <c r="AH150">
        <v>0.04</v>
      </c>
      <c r="AI150">
        <v>2.5999999999999999E-2</v>
      </c>
      <c r="AJ150">
        <v>5.7000000000000002E-2</v>
      </c>
      <c r="AK150">
        <v>0.03</v>
      </c>
      <c r="AL150">
        <v>8.9999999999999993E-3</v>
      </c>
      <c r="AM150">
        <v>6.9</v>
      </c>
      <c r="AW150">
        <v>0</v>
      </c>
      <c r="AZ150">
        <v>10</v>
      </c>
      <c r="BA150">
        <v>5800</v>
      </c>
      <c r="BB150" t="s">
        <v>232</v>
      </c>
      <c r="BC150">
        <v>8.1999999999999993</v>
      </c>
      <c r="BD150">
        <v>96</v>
      </c>
      <c r="BE150">
        <v>6.8000000000000005E-2</v>
      </c>
      <c r="BF150">
        <v>0.187</v>
      </c>
      <c r="BG150">
        <v>7.0000000000000001E-3</v>
      </c>
      <c r="BM150">
        <v>7</v>
      </c>
      <c r="BN150">
        <v>0</v>
      </c>
      <c r="BP150">
        <v>70</v>
      </c>
      <c r="BQ150">
        <v>3070</v>
      </c>
      <c r="BY150">
        <v>76</v>
      </c>
    </row>
    <row r="151" spans="1:77" x14ac:dyDescent="0.25">
      <c r="A151" t="s">
        <v>194</v>
      </c>
      <c r="B151">
        <v>7247350</v>
      </c>
      <c r="C151" s="1">
        <v>41199</v>
      </c>
      <c r="D151" s="2">
        <v>0.54166666666666663</v>
      </c>
      <c r="G151" t="s">
        <v>200</v>
      </c>
      <c r="H151" t="s">
        <v>196</v>
      </c>
      <c r="I151" t="s">
        <v>197</v>
      </c>
      <c r="J151" t="s">
        <v>198</v>
      </c>
      <c r="N151">
        <v>18.600000000000001</v>
      </c>
      <c r="O151">
        <v>27.4</v>
      </c>
      <c r="P151">
        <v>738</v>
      </c>
      <c r="T151">
        <v>158</v>
      </c>
      <c r="W151">
        <v>84</v>
      </c>
      <c r="X151">
        <v>2.9999999999999997E-4</v>
      </c>
      <c r="Y151">
        <v>7</v>
      </c>
      <c r="Z151">
        <v>77</v>
      </c>
      <c r="AA151">
        <v>6.5</v>
      </c>
      <c r="AB151">
        <v>1.4</v>
      </c>
      <c r="AC151">
        <v>0.86</v>
      </c>
      <c r="AD151">
        <v>0.09</v>
      </c>
      <c r="AE151">
        <v>1.2E-2</v>
      </c>
      <c r="AF151">
        <v>0.46400000000000002</v>
      </c>
      <c r="AG151">
        <v>0.95</v>
      </c>
      <c r="AH151">
        <v>0.48</v>
      </c>
      <c r="AI151">
        <v>7.9000000000000001E-2</v>
      </c>
      <c r="AJ151">
        <v>0.16600000000000001</v>
      </c>
      <c r="AK151">
        <v>6.0999999999999999E-2</v>
      </c>
      <c r="AL151">
        <v>2.5999999999999999E-2</v>
      </c>
      <c r="AM151">
        <v>10.199999999999999</v>
      </c>
      <c r="AW151">
        <v>4.5</v>
      </c>
      <c r="AZ151">
        <v>290</v>
      </c>
      <c r="BA151">
        <v>10000</v>
      </c>
      <c r="BB151">
        <v>51</v>
      </c>
      <c r="BC151">
        <v>49</v>
      </c>
      <c r="BD151">
        <v>88</v>
      </c>
      <c r="BE151">
        <v>0.11700000000000001</v>
      </c>
      <c r="BF151">
        <v>2.0499999999999998</v>
      </c>
      <c r="BG151">
        <v>3.9E-2</v>
      </c>
      <c r="BM151">
        <v>41</v>
      </c>
      <c r="BN151">
        <v>17</v>
      </c>
      <c r="BP151">
        <v>40</v>
      </c>
      <c r="BQ151">
        <v>3044</v>
      </c>
      <c r="BY151" t="s">
        <v>233</v>
      </c>
    </row>
    <row r="152" spans="1:77" x14ac:dyDescent="0.25">
      <c r="A152" t="s">
        <v>194</v>
      </c>
      <c r="B152">
        <v>7247350</v>
      </c>
      <c r="C152" s="1">
        <v>41206</v>
      </c>
      <c r="D152" s="2">
        <v>0.54166666666666663</v>
      </c>
      <c r="G152" t="s">
        <v>200</v>
      </c>
      <c r="H152" t="s">
        <v>196</v>
      </c>
      <c r="I152" t="s">
        <v>197</v>
      </c>
      <c r="J152" t="s">
        <v>198</v>
      </c>
      <c r="N152">
        <v>22.6</v>
      </c>
      <c r="O152">
        <v>30.1</v>
      </c>
      <c r="P152">
        <v>751</v>
      </c>
      <c r="T152">
        <v>24</v>
      </c>
      <c r="W152">
        <v>94</v>
      </c>
      <c r="X152">
        <v>1.7000000000000001E-4</v>
      </c>
      <c r="Y152">
        <v>6.7</v>
      </c>
      <c r="Z152">
        <v>78</v>
      </c>
      <c r="AA152">
        <v>6.8</v>
      </c>
      <c r="AB152">
        <v>1.2</v>
      </c>
      <c r="AC152">
        <v>0.74</v>
      </c>
      <c r="AD152">
        <v>0.02</v>
      </c>
      <c r="AE152">
        <v>7.0000000000000001E-3</v>
      </c>
      <c r="AF152">
        <v>0.45200000000000001</v>
      </c>
      <c r="AG152">
        <v>0.76</v>
      </c>
      <c r="AH152">
        <v>0.46</v>
      </c>
      <c r="AI152">
        <v>6.0999999999999999E-2</v>
      </c>
      <c r="AJ152">
        <v>9.9000000000000005E-2</v>
      </c>
      <c r="AK152">
        <v>3.6999999999999998E-2</v>
      </c>
      <c r="AL152">
        <v>0.02</v>
      </c>
      <c r="AM152">
        <v>8.8000000000000007</v>
      </c>
      <c r="AW152">
        <v>0.68</v>
      </c>
      <c r="AZ152">
        <v>74</v>
      </c>
      <c r="BA152">
        <v>4800</v>
      </c>
      <c r="BB152">
        <v>21</v>
      </c>
      <c r="BC152">
        <v>21</v>
      </c>
      <c r="BD152">
        <v>89</v>
      </c>
      <c r="BE152">
        <v>2.7E-2</v>
      </c>
      <c r="BF152">
        <v>2</v>
      </c>
      <c r="BG152">
        <v>2.3E-2</v>
      </c>
      <c r="BM152">
        <v>16</v>
      </c>
      <c r="BN152">
        <v>1</v>
      </c>
      <c r="BP152">
        <v>40</v>
      </c>
      <c r="BQ152">
        <v>3044</v>
      </c>
      <c r="BY152">
        <v>110</v>
      </c>
    </row>
    <row r="153" spans="1:77" x14ac:dyDescent="0.25">
      <c r="A153" t="s">
        <v>194</v>
      </c>
      <c r="B153">
        <v>7247350</v>
      </c>
      <c r="C153" s="1">
        <v>41261</v>
      </c>
      <c r="D153" s="2">
        <v>0.45833333333333331</v>
      </c>
      <c r="G153" t="s">
        <v>195</v>
      </c>
      <c r="H153" t="s">
        <v>196</v>
      </c>
      <c r="I153" t="s">
        <v>197</v>
      </c>
      <c r="J153" t="s">
        <v>198</v>
      </c>
      <c r="N153">
        <v>8.6999999999999993</v>
      </c>
      <c r="O153">
        <v>15.4</v>
      </c>
      <c r="P153">
        <v>740</v>
      </c>
      <c r="T153">
        <v>6.3</v>
      </c>
      <c r="W153">
        <v>386</v>
      </c>
      <c r="X153">
        <v>6.9999999999999994E-5</v>
      </c>
      <c r="Y153">
        <v>9.1999999999999993</v>
      </c>
      <c r="Z153">
        <v>81</v>
      </c>
      <c r="AA153">
        <v>7.2</v>
      </c>
      <c r="AB153">
        <v>1.2</v>
      </c>
      <c r="AC153">
        <v>0.82</v>
      </c>
      <c r="AD153">
        <v>0.03</v>
      </c>
      <c r="AE153">
        <v>1.2999999999999999E-2</v>
      </c>
      <c r="AF153">
        <v>0.315</v>
      </c>
      <c r="AG153">
        <v>0.86</v>
      </c>
      <c r="AH153">
        <v>0.33</v>
      </c>
      <c r="AI153" t="s">
        <v>207</v>
      </c>
      <c r="AJ153">
        <v>4.5999999999999999E-2</v>
      </c>
      <c r="AK153">
        <v>2.1000000000000001E-2</v>
      </c>
      <c r="AL153" t="s">
        <v>208</v>
      </c>
      <c r="AM153">
        <v>10.1</v>
      </c>
      <c r="AW153">
        <v>0.18</v>
      </c>
      <c r="AZ153" t="s">
        <v>230</v>
      </c>
      <c r="BA153">
        <v>440</v>
      </c>
      <c r="BB153" t="s">
        <v>234</v>
      </c>
      <c r="BC153">
        <v>4.0999999999999996</v>
      </c>
      <c r="BD153">
        <v>92</v>
      </c>
      <c r="BE153">
        <v>4.2000000000000003E-2</v>
      </c>
      <c r="BF153">
        <v>1.39</v>
      </c>
      <c r="BG153">
        <v>4.3999999999999997E-2</v>
      </c>
      <c r="BM153">
        <v>3</v>
      </c>
      <c r="BN153">
        <v>0.05</v>
      </c>
      <c r="BP153">
        <v>40</v>
      </c>
      <c r="BQ153">
        <v>3045</v>
      </c>
      <c r="BY153">
        <v>17</v>
      </c>
    </row>
    <row r="154" spans="1:77" x14ac:dyDescent="0.25">
      <c r="A154" t="s">
        <v>194</v>
      </c>
      <c r="B154">
        <v>7247350</v>
      </c>
      <c r="C154" s="1">
        <v>41288</v>
      </c>
      <c r="D154" s="2">
        <v>0.48958333333333331</v>
      </c>
      <c r="G154" t="s">
        <v>195</v>
      </c>
      <c r="H154" t="s">
        <v>196</v>
      </c>
      <c r="I154" t="s">
        <v>197</v>
      </c>
      <c r="J154" t="s">
        <v>198</v>
      </c>
      <c r="N154">
        <v>6.8</v>
      </c>
      <c r="O154">
        <v>9.6999999999999993</v>
      </c>
      <c r="P154">
        <v>752</v>
      </c>
      <c r="T154">
        <v>1390</v>
      </c>
      <c r="W154">
        <v>48</v>
      </c>
      <c r="X154">
        <v>2.5999999999999998E-4</v>
      </c>
      <c r="Y154">
        <v>11.4</v>
      </c>
      <c r="Z154">
        <v>95</v>
      </c>
      <c r="AA154">
        <v>6.6</v>
      </c>
      <c r="AB154">
        <v>1.7</v>
      </c>
      <c r="AC154">
        <v>1</v>
      </c>
      <c r="AD154">
        <v>0.04</v>
      </c>
      <c r="AE154">
        <v>5.0000000000000001E-3</v>
      </c>
      <c r="AF154">
        <v>0.62</v>
      </c>
      <c r="AG154">
        <v>1</v>
      </c>
      <c r="AH154">
        <v>0.62</v>
      </c>
      <c r="AI154">
        <v>0.16800000000000001</v>
      </c>
      <c r="AJ154">
        <v>0.30399999999999999</v>
      </c>
      <c r="AK154">
        <v>8.1000000000000003E-2</v>
      </c>
      <c r="AL154">
        <v>5.5E-2</v>
      </c>
      <c r="AM154">
        <v>12.7</v>
      </c>
      <c r="AW154">
        <v>39</v>
      </c>
      <c r="AZ154">
        <v>3200</v>
      </c>
      <c r="BA154">
        <v>27000</v>
      </c>
      <c r="BB154">
        <v>120</v>
      </c>
      <c r="BC154">
        <v>100</v>
      </c>
      <c r="BD154">
        <v>89</v>
      </c>
      <c r="BE154">
        <v>5.7000000000000002E-2</v>
      </c>
      <c r="BF154">
        <v>2.74</v>
      </c>
      <c r="BG154">
        <v>1.4999999999999999E-2</v>
      </c>
      <c r="BM154">
        <v>138</v>
      </c>
      <c r="BN154">
        <v>519</v>
      </c>
      <c r="BP154">
        <v>40</v>
      </c>
      <c r="BQ154">
        <v>3051</v>
      </c>
      <c r="BY154" t="s">
        <v>202</v>
      </c>
    </row>
    <row r="155" spans="1:77" x14ac:dyDescent="0.25">
      <c r="A155" t="s">
        <v>194</v>
      </c>
      <c r="B155">
        <v>7247350</v>
      </c>
      <c r="C155" s="1">
        <v>41305</v>
      </c>
      <c r="D155" s="2">
        <v>0.5625</v>
      </c>
      <c r="G155" t="s">
        <v>195</v>
      </c>
      <c r="H155" t="s">
        <v>196</v>
      </c>
      <c r="I155" t="s">
        <v>197</v>
      </c>
      <c r="J155" t="s">
        <v>198</v>
      </c>
      <c r="N155">
        <v>10.199999999999999</v>
      </c>
      <c r="T155" t="s">
        <v>235</v>
      </c>
      <c r="W155">
        <v>58</v>
      </c>
      <c r="X155">
        <v>1.4999999999999999E-4</v>
      </c>
      <c r="Y155">
        <v>10</v>
      </c>
      <c r="AA155">
        <v>6.8</v>
      </c>
      <c r="AB155">
        <v>1.5</v>
      </c>
      <c r="AC155">
        <v>1</v>
      </c>
      <c r="AD155">
        <v>0.04</v>
      </c>
      <c r="AE155">
        <v>7.0000000000000001E-3</v>
      </c>
      <c r="AF155">
        <v>0.39100000000000001</v>
      </c>
      <c r="AG155">
        <v>1.1000000000000001</v>
      </c>
      <c r="AH155">
        <v>0.4</v>
      </c>
      <c r="AI155">
        <v>0.23400000000000001</v>
      </c>
      <c r="AJ155">
        <v>0.23799999999999999</v>
      </c>
      <c r="AK155">
        <v>0.109</v>
      </c>
      <c r="AL155">
        <v>7.5999999999999998E-2</v>
      </c>
      <c r="AM155">
        <v>12.2</v>
      </c>
      <c r="AW155" t="s">
        <v>236</v>
      </c>
      <c r="AZ155">
        <v>9900</v>
      </c>
      <c r="BA155">
        <v>25000</v>
      </c>
      <c r="BB155">
        <v>73</v>
      </c>
      <c r="BC155">
        <v>78</v>
      </c>
      <c r="BD155">
        <v>92</v>
      </c>
      <c r="BE155">
        <v>5.2999999999999999E-2</v>
      </c>
      <c r="BF155">
        <v>1.73</v>
      </c>
      <c r="BG155">
        <v>2.1000000000000001E-2</v>
      </c>
      <c r="BM155">
        <v>61</v>
      </c>
      <c r="BN155" t="s">
        <v>237</v>
      </c>
      <c r="BP155">
        <v>10</v>
      </c>
      <c r="BQ155">
        <v>3053</v>
      </c>
      <c r="BY155">
        <v>520</v>
      </c>
    </row>
    <row r="156" spans="1:77" x14ac:dyDescent="0.25">
      <c r="A156" t="s">
        <v>194</v>
      </c>
      <c r="B156">
        <v>7247350</v>
      </c>
      <c r="C156" s="1">
        <v>41339</v>
      </c>
      <c r="D156" s="2">
        <v>0.5625</v>
      </c>
      <c r="G156" t="s">
        <v>195</v>
      </c>
      <c r="H156" t="s">
        <v>196</v>
      </c>
      <c r="I156" t="s">
        <v>197</v>
      </c>
      <c r="J156" t="s">
        <v>198</v>
      </c>
      <c r="N156">
        <v>31</v>
      </c>
      <c r="T156">
        <v>235</v>
      </c>
      <c r="W156">
        <v>71</v>
      </c>
      <c r="X156">
        <v>1.1E-4</v>
      </c>
      <c r="Y156">
        <v>11.8</v>
      </c>
      <c r="AA156">
        <v>7</v>
      </c>
      <c r="AB156">
        <v>0.55000000000000004</v>
      </c>
      <c r="AC156" t="s">
        <v>238</v>
      </c>
      <c r="AD156" t="s">
        <v>204</v>
      </c>
      <c r="AE156">
        <v>2E-3</v>
      </c>
      <c r="AF156">
        <v>0.25800000000000001</v>
      </c>
      <c r="AG156">
        <v>0.28999999999999998</v>
      </c>
      <c r="AH156">
        <v>0.26</v>
      </c>
      <c r="AI156">
        <v>1.6E-2</v>
      </c>
      <c r="AJ156">
        <v>3.5000000000000003E-2</v>
      </c>
      <c r="AK156">
        <v>1.4999999999999999E-2</v>
      </c>
      <c r="AL156">
        <v>5.0000000000000001E-3</v>
      </c>
      <c r="AM156">
        <v>3.4</v>
      </c>
      <c r="AW156">
        <v>6.7</v>
      </c>
      <c r="AZ156">
        <v>10</v>
      </c>
      <c r="BA156">
        <v>170</v>
      </c>
      <c r="BB156" t="s">
        <v>199</v>
      </c>
      <c r="BC156">
        <v>11</v>
      </c>
      <c r="BD156">
        <v>84</v>
      </c>
      <c r="BE156" t="s">
        <v>210</v>
      </c>
      <c r="BF156">
        <v>1.1399999999999999</v>
      </c>
      <c r="BG156">
        <v>8.0000000000000002E-3</v>
      </c>
      <c r="BM156">
        <v>8</v>
      </c>
      <c r="BN156">
        <v>5.0999999999999996</v>
      </c>
      <c r="BY156">
        <v>13</v>
      </c>
    </row>
    <row r="157" spans="1:77" x14ac:dyDescent="0.25">
      <c r="A157" t="s">
        <v>194</v>
      </c>
      <c r="B157">
        <v>7247350</v>
      </c>
      <c r="C157" s="1">
        <v>41344</v>
      </c>
      <c r="D157" s="2">
        <v>0.6875</v>
      </c>
      <c r="G157" t="s">
        <v>200</v>
      </c>
      <c r="H157" t="s">
        <v>196</v>
      </c>
      <c r="I157" t="s">
        <v>197</v>
      </c>
      <c r="J157" t="s">
        <v>198</v>
      </c>
      <c r="N157">
        <v>10.8</v>
      </c>
      <c r="T157">
        <v>3480</v>
      </c>
      <c r="W157">
        <v>49</v>
      </c>
      <c r="X157">
        <v>1.9000000000000001E-4</v>
      </c>
      <c r="Y157">
        <v>10.6</v>
      </c>
      <c r="AA157">
        <v>6.7</v>
      </c>
      <c r="AB157">
        <v>1.1000000000000001</v>
      </c>
      <c r="AC157">
        <v>0.82</v>
      </c>
      <c r="AD157">
        <v>0.04</v>
      </c>
      <c r="AE157">
        <v>3.0000000000000001E-3</v>
      </c>
      <c r="AF157">
        <v>0.255</v>
      </c>
      <c r="AG157">
        <v>0.86</v>
      </c>
      <c r="AH157">
        <v>0.26</v>
      </c>
      <c r="AI157">
        <v>0.20100000000000001</v>
      </c>
      <c r="AJ157">
        <v>0.21299999999999999</v>
      </c>
      <c r="AK157">
        <v>9.0999999999999998E-2</v>
      </c>
      <c r="AL157">
        <v>6.6000000000000003E-2</v>
      </c>
      <c r="AM157">
        <v>12.3</v>
      </c>
      <c r="AW157">
        <v>98</v>
      </c>
      <c r="AZ157">
        <v>2400</v>
      </c>
      <c r="BA157">
        <v>14000</v>
      </c>
      <c r="BB157">
        <v>60</v>
      </c>
      <c r="BD157">
        <v>96</v>
      </c>
      <c r="BE157">
        <v>4.9000000000000002E-2</v>
      </c>
      <c r="BF157">
        <v>1.1299999999999999</v>
      </c>
      <c r="BG157">
        <v>0.01</v>
      </c>
      <c r="BM157">
        <v>69</v>
      </c>
      <c r="BN157">
        <v>648</v>
      </c>
      <c r="BY157">
        <v>1700</v>
      </c>
    </row>
    <row r="158" spans="1:77" x14ac:dyDescent="0.25">
      <c r="A158" t="s">
        <v>194</v>
      </c>
      <c r="B158">
        <v>7247350</v>
      </c>
      <c r="C158" s="1">
        <v>41367</v>
      </c>
      <c r="D158" s="2">
        <v>0.70833333333333337</v>
      </c>
      <c r="G158" t="s">
        <v>200</v>
      </c>
      <c r="H158" t="s">
        <v>196</v>
      </c>
      <c r="I158" t="s">
        <v>197</v>
      </c>
      <c r="J158" t="s">
        <v>198</v>
      </c>
      <c r="N158">
        <v>9.4</v>
      </c>
      <c r="P158">
        <v>747</v>
      </c>
      <c r="T158">
        <v>10500</v>
      </c>
      <c r="W158">
        <v>38</v>
      </c>
      <c r="X158">
        <v>3.3E-4</v>
      </c>
      <c r="Y158">
        <v>10.5</v>
      </c>
      <c r="Z158">
        <v>94</v>
      </c>
      <c r="AA158">
        <v>6.5</v>
      </c>
      <c r="AB158">
        <v>1.1000000000000001</v>
      </c>
      <c r="AC158">
        <v>0.89</v>
      </c>
      <c r="AD158">
        <v>0.03</v>
      </c>
      <c r="AE158">
        <v>2E-3</v>
      </c>
      <c r="AF158">
        <v>0.14199999999999999</v>
      </c>
      <c r="AG158">
        <v>0.92</v>
      </c>
      <c r="AH158">
        <v>0.14000000000000001</v>
      </c>
      <c r="AI158">
        <v>0.19600000000000001</v>
      </c>
      <c r="AJ158">
        <v>0.378</v>
      </c>
      <c r="AK158">
        <v>8.5999999999999993E-2</v>
      </c>
      <c r="AL158">
        <v>6.4000000000000001E-2</v>
      </c>
      <c r="AM158">
        <v>12.5</v>
      </c>
      <c r="AW158">
        <v>297</v>
      </c>
      <c r="AZ158">
        <v>7000</v>
      </c>
      <c r="BA158">
        <v>77000</v>
      </c>
      <c r="BB158">
        <v>120</v>
      </c>
      <c r="BC158">
        <v>100</v>
      </c>
      <c r="BD158">
        <v>40</v>
      </c>
      <c r="BE158">
        <v>3.5999999999999997E-2</v>
      </c>
      <c r="BF158">
        <v>0.63</v>
      </c>
      <c r="BG158">
        <v>7.0000000000000001E-3</v>
      </c>
      <c r="BM158">
        <v>478</v>
      </c>
      <c r="BN158">
        <v>13600</v>
      </c>
      <c r="BP158">
        <v>10</v>
      </c>
      <c r="BQ158">
        <v>3053</v>
      </c>
      <c r="BY158" t="s">
        <v>202</v>
      </c>
    </row>
    <row r="159" spans="1:77" x14ac:dyDescent="0.25">
      <c r="A159" t="s">
        <v>194</v>
      </c>
      <c r="B159">
        <v>7247350</v>
      </c>
      <c r="C159" s="1">
        <v>41389</v>
      </c>
      <c r="D159" s="2">
        <v>0.4375</v>
      </c>
      <c r="G159" t="s">
        <v>200</v>
      </c>
      <c r="H159" t="s">
        <v>196</v>
      </c>
      <c r="I159" t="s">
        <v>197</v>
      </c>
      <c r="J159" t="s">
        <v>198</v>
      </c>
      <c r="N159">
        <v>15.1</v>
      </c>
      <c r="O159">
        <v>10.3</v>
      </c>
      <c r="T159">
        <v>451</v>
      </c>
      <c r="W159">
        <v>77</v>
      </c>
      <c r="X159">
        <v>1.2E-4</v>
      </c>
      <c r="Y159">
        <v>9.8000000000000007</v>
      </c>
      <c r="AA159">
        <v>6.9</v>
      </c>
      <c r="AB159">
        <v>0.36</v>
      </c>
      <c r="AC159" t="s">
        <v>239</v>
      </c>
      <c r="AD159" t="s">
        <v>204</v>
      </c>
      <c r="AE159">
        <v>1E-3</v>
      </c>
      <c r="AF159">
        <v>8.8999999999999996E-2</v>
      </c>
      <c r="AG159">
        <v>0.27</v>
      </c>
      <c r="AH159">
        <v>0.09</v>
      </c>
      <c r="AI159">
        <v>1.4999999999999999E-2</v>
      </c>
      <c r="AJ159">
        <v>3.4000000000000002E-2</v>
      </c>
      <c r="AK159">
        <v>1.2999999999999999E-2</v>
      </c>
      <c r="AL159">
        <v>5.0000000000000001E-3</v>
      </c>
      <c r="AM159">
        <v>4.0999999999999996</v>
      </c>
      <c r="AW159">
        <v>13</v>
      </c>
      <c r="AZ159">
        <v>120</v>
      </c>
      <c r="BA159">
        <v>5000</v>
      </c>
      <c r="BB159" t="s">
        <v>232</v>
      </c>
      <c r="BC159">
        <v>8.4</v>
      </c>
      <c r="BD159">
        <v>89</v>
      </c>
      <c r="BE159" t="s">
        <v>210</v>
      </c>
      <c r="BF159">
        <v>0.39500000000000002</v>
      </c>
      <c r="BG159">
        <v>4.0000000000000001E-3</v>
      </c>
      <c r="BM159">
        <v>11</v>
      </c>
      <c r="BN159">
        <v>13</v>
      </c>
      <c r="BY159">
        <v>37</v>
      </c>
    </row>
    <row r="160" spans="1:77" x14ac:dyDescent="0.25">
      <c r="A160" t="s">
        <v>194</v>
      </c>
      <c r="B160">
        <v>7247350</v>
      </c>
      <c r="C160" s="1">
        <v>41416</v>
      </c>
      <c r="D160" s="2">
        <v>0.52083333333333337</v>
      </c>
      <c r="G160" t="s">
        <v>200</v>
      </c>
      <c r="H160" t="s">
        <v>196</v>
      </c>
      <c r="I160" t="s">
        <v>197</v>
      </c>
      <c r="J160" t="s">
        <v>198</v>
      </c>
      <c r="N160">
        <v>19.899999999999999</v>
      </c>
      <c r="O160">
        <v>27.7</v>
      </c>
      <c r="P160">
        <v>751</v>
      </c>
      <c r="T160">
        <v>5380</v>
      </c>
      <c r="W160">
        <v>63</v>
      </c>
      <c r="X160">
        <v>2.1000000000000001E-4</v>
      </c>
      <c r="Y160">
        <v>7.7</v>
      </c>
      <c r="Z160">
        <v>86</v>
      </c>
      <c r="AA160">
        <v>6.7</v>
      </c>
      <c r="AB160">
        <v>0.98</v>
      </c>
      <c r="AC160">
        <v>0.81</v>
      </c>
      <c r="AD160">
        <v>0.05</v>
      </c>
      <c r="AE160">
        <v>3.0000000000000001E-3</v>
      </c>
      <c r="AF160">
        <v>0.11799999999999999</v>
      </c>
      <c r="AG160">
        <v>0.86</v>
      </c>
      <c r="AH160">
        <v>0.12</v>
      </c>
      <c r="AI160">
        <v>7.5999999999999998E-2</v>
      </c>
      <c r="AJ160">
        <v>0.189</v>
      </c>
      <c r="AK160">
        <v>4.2999999999999997E-2</v>
      </c>
      <c r="AL160">
        <v>2.5000000000000001E-2</v>
      </c>
      <c r="AM160">
        <v>13.7</v>
      </c>
      <c r="AW160">
        <v>152</v>
      </c>
      <c r="AZ160">
        <v>2800</v>
      </c>
      <c r="BA160">
        <v>65000</v>
      </c>
      <c r="BB160">
        <v>61</v>
      </c>
      <c r="BC160">
        <v>62</v>
      </c>
      <c r="BD160">
        <v>83</v>
      </c>
      <c r="BE160">
        <v>6.2E-2</v>
      </c>
      <c r="BF160">
        <v>0.52100000000000002</v>
      </c>
      <c r="BG160">
        <v>0.01</v>
      </c>
      <c r="BM160">
        <v>112</v>
      </c>
      <c r="BN160">
        <v>1630</v>
      </c>
      <c r="BP160">
        <v>10</v>
      </c>
      <c r="BQ160">
        <v>3053</v>
      </c>
      <c r="BY160" t="s">
        <v>202</v>
      </c>
    </row>
    <row r="161" spans="1:77" x14ac:dyDescent="0.25">
      <c r="A161" t="s">
        <v>194</v>
      </c>
      <c r="B161">
        <v>7247350</v>
      </c>
      <c r="C161" s="1">
        <v>41451</v>
      </c>
      <c r="D161" s="2">
        <v>0.5</v>
      </c>
      <c r="G161" t="s">
        <v>200</v>
      </c>
      <c r="H161" t="s">
        <v>196</v>
      </c>
      <c r="I161" t="s">
        <v>197</v>
      </c>
      <c r="J161" t="s">
        <v>198</v>
      </c>
      <c r="N161">
        <v>30</v>
      </c>
      <c r="O161">
        <v>29.1</v>
      </c>
      <c r="P161">
        <v>754</v>
      </c>
      <c r="T161">
        <v>117</v>
      </c>
      <c r="W161">
        <v>123</v>
      </c>
      <c r="X161">
        <v>1.1E-4</v>
      </c>
      <c r="Y161">
        <v>8.1999999999999993</v>
      </c>
      <c r="Z161">
        <v>110</v>
      </c>
      <c r="AA161">
        <v>7</v>
      </c>
      <c r="AB161" t="s">
        <v>240</v>
      </c>
      <c r="AC161" t="s">
        <v>241</v>
      </c>
      <c r="AD161" t="s">
        <v>204</v>
      </c>
      <c r="AE161" t="s">
        <v>205</v>
      </c>
      <c r="AF161" t="s">
        <v>226</v>
      </c>
      <c r="AG161">
        <v>0.73</v>
      </c>
      <c r="AH161" t="s">
        <v>204</v>
      </c>
      <c r="AI161" t="s">
        <v>207</v>
      </c>
      <c r="AJ161">
        <v>8.4000000000000005E-2</v>
      </c>
      <c r="AK161">
        <v>1.2999999999999999E-2</v>
      </c>
      <c r="AL161" t="s">
        <v>208</v>
      </c>
      <c r="AM161">
        <v>6.7</v>
      </c>
      <c r="AW161">
        <v>3.3</v>
      </c>
      <c r="BB161" t="s">
        <v>220</v>
      </c>
      <c r="BC161">
        <v>16</v>
      </c>
      <c r="BD161">
        <v>100</v>
      </c>
      <c r="BE161" t="s">
        <v>210</v>
      </c>
      <c r="BF161" t="s">
        <v>228</v>
      </c>
      <c r="BG161" t="s">
        <v>212</v>
      </c>
      <c r="BM161">
        <v>16</v>
      </c>
      <c r="BN161">
        <v>5.0999999999999996</v>
      </c>
    </row>
    <row r="162" spans="1:77" x14ac:dyDescent="0.25">
      <c r="A162" t="s">
        <v>194</v>
      </c>
      <c r="B162">
        <v>7247350</v>
      </c>
      <c r="C162" s="1">
        <v>41500</v>
      </c>
      <c r="D162" s="2">
        <v>0.60416666666666663</v>
      </c>
      <c r="G162" t="s">
        <v>200</v>
      </c>
      <c r="H162" t="s">
        <v>196</v>
      </c>
      <c r="I162" t="s">
        <v>197</v>
      </c>
      <c r="J162" t="s">
        <v>198</v>
      </c>
      <c r="N162">
        <v>24.6</v>
      </c>
      <c r="O162">
        <v>22.6</v>
      </c>
      <c r="T162">
        <v>2390</v>
      </c>
      <c r="W162">
        <v>68</v>
      </c>
      <c r="X162">
        <v>5.6999999999999998E-4</v>
      </c>
      <c r="Y162">
        <v>7</v>
      </c>
      <c r="AA162">
        <v>6.2</v>
      </c>
      <c r="AB162">
        <v>1.1000000000000001</v>
      </c>
      <c r="AC162">
        <v>0.86</v>
      </c>
      <c r="AD162">
        <v>0.03</v>
      </c>
      <c r="AE162">
        <v>4.0000000000000001E-3</v>
      </c>
      <c r="AF162">
        <v>0.249</v>
      </c>
      <c r="AG162">
        <v>0.89</v>
      </c>
      <c r="AH162">
        <v>0.25</v>
      </c>
      <c r="AI162">
        <v>0.16400000000000001</v>
      </c>
      <c r="AJ162">
        <v>0.19600000000000001</v>
      </c>
      <c r="AK162">
        <v>7.6999999999999999E-2</v>
      </c>
      <c r="AL162">
        <v>5.2999999999999999E-2</v>
      </c>
      <c r="AM162">
        <v>13.2</v>
      </c>
      <c r="AW162">
        <v>68</v>
      </c>
      <c r="AZ162">
        <v>660</v>
      </c>
      <c r="BA162">
        <v>73000</v>
      </c>
      <c r="BB162">
        <v>71</v>
      </c>
      <c r="BC162">
        <v>83</v>
      </c>
      <c r="BD162">
        <v>98</v>
      </c>
      <c r="BE162">
        <v>3.2000000000000001E-2</v>
      </c>
      <c r="BF162">
        <v>1.1000000000000001</v>
      </c>
      <c r="BG162">
        <v>1.4E-2</v>
      </c>
      <c r="BM162">
        <v>77</v>
      </c>
      <c r="BN162">
        <v>497</v>
      </c>
      <c r="BY162">
        <v>2200</v>
      </c>
    </row>
    <row r="163" spans="1:77" x14ac:dyDescent="0.25">
      <c r="A163" t="s">
        <v>194</v>
      </c>
      <c r="B163">
        <v>7247350</v>
      </c>
      <c r="C163" s="1">
        <v>41514</v>
      </c>
      <c r="D163" s="2">
        <v>0.47916666666666669</v>
      </c>
      <c r="G163" t="s">
        <v>200</v>
      </c>
      <c r="H163" t="s">
        <v>196</v>
      </c>
      <c r="I163" t="s">
        <v>197</v>
      </c>
      <c r="J163" t="s">
        <v>198</v>
      </c>
      <c r="N163">
        <v>29.2</v>
      </c>
      <c r="O163">
        <v>26.2</v>
      </c>
      <c r="P163">
        <v>750</v>
      </c>
      <c r="T163">
        <v>82</v>
      </c>
      <c r="W163">
        <v>134</v>
      </c>
      <c r="X163">
        <v>1.1E-4</v>
      </c>
      <c r="Y163">
        <v>6.9</v>
      </c>
      <c r="Z163">
        <v>91</v>
      </c>
      <c r="AA163">
        <v>7</v>
      </c>
      <c r="AB163">
        <v>0.51</v>
      </c>
      <c r="AC163">
        <v>0.44</v>
      </c>
      <c r="AD163">
        <v>0.01</v>
      </c>
      <c r="AE163">
        <v>2E-3</v>
      </c>
      <c r="AF163">
        <v>5.7000000000000002E-2</v>
      </c>
      <c r="AG163">
        <v>0.45</v>
      </c>
      <c r="AH163">
        <v>0.06</v>
      </c>
      <c r="AI163">
        <v>3.3000000000000002E-2</v>
      </c>
      <c r="AJ163">
        <v>6.5000000000000002E-2</v>
      </c>
      <c r="AK163">
        <v>2.3E-2</v>
      </c>
      <c r="AL163">
        <v>1.0999999999999999E-2</v>
      </c>
      <c r="AM163">
        <v>6.1</v>
      </c>
      <c r="AW163">
        <v>2.2999999999999998</v>
      </c>
      <c r="AZ163">
        <v>73</v>
      </c>
      <c r="BA163">
        <v>5000</v>
      </c>
      <c r="BB163" t="s">
        <v>231</v>
      </c>
      <c r="BC163">
        <v>12</v>
      </c>
      <c r="BD163">
        <v>84</v>
      </c>
      <c r="BE163">
        <v>1.7000000000000001E-2</v>
      </c>
      <c r="BF163">
        <v>0.252</v>
      </c>
      <c r="BG163">
        <v>6.0000000000000001E-3</v>
      </c>
      <c r="BM163">
        <v>23</v>
      </c>
      <c r="BN163">
        <v>5.0999999999999996</v>
      </c>
      <c r="BP163">
        <v>10</v>
      </c>
      <c r="BY163">
        <v>6</v>
      </c>
    </row>
    <row r="164" spans="1:77" x14ac:dyDescent="0.25">
      <c r="A164" t="s">
        <v>194</v>
      </c>
      <c r="B164">
        <v>7247350</v>
      </c>
      <c r="C164" s="1">
        <v>41576</v>
      </c>
      <c r="D164" s="2">
        <v>0.52083333333333337</v>
      </c>
      <c r="G164" t="s">
        <v>200</v>
      </c>
      <c r="H164" t="s">
        <v>196</v>
      </c>
      <c r="I164" t="s">
        <v>197</v>
      </c>
      <c r="J164" t="s">
        <v>198</v>
      </c>
      <c r="N164">
        <v>16</v>
      </c>
      <c r="O164">
        <v>20.2</v>
      </c>
      <c r="P164">
        <v>750</v>
      </c>
      <c r="T164">
        <v>199</v>
      </c>
      <c r="W164">
        <v>92</v>
      </c>
      <c r="X164">
        <v>1.1E-4</v>
      </c>
      <c r="Y164">
        <v>9.5</v>
      </c>
      <c r="Z164">
        <v>98</v>
      </c>
      <c r="AA164">
        <v>7</v>
      </c>
      <c r="AB164">
        <v>0.48</v>
      </c>
      <c r="AC164" t="s">
        <v>238</v>
      </c>
      <c r="AD164" t="s">
        <v>204</v>
      </c>
      <c r="AE164" t="s">
        <v>205</v>
      </c>
      <c r="AF164">
        <v>0.19</v>
      </c>
      <c r="AG164">
        <v>0.28999999999999998</v>
      </c>
      <c r="AH164">
        <v>0.19</v>
      </c>
      <c r="AI164">
        <v>3.3000000000000002E-2</v>
      </c>
      <c r="AJ164">
        <v>4.2999999999999997E-2</v>
      </c>
      <c r="AK164">
        <v>2.3E-2</v>
      </c>
      <c r="AL164">
        <v>1.0999999999999999E-2</v>
      </c>
      <c r="AM164">
        <v>3.2</v>
      </c>
      <c r="AW164">
        <v>5.6</v>
      </c>
      <c r="AX164">
        <v>0.1</v>
      </c>
      <c r="AZ164">
        <v>63</v>
      </c>
      <c r="BA164">
        <v>3300</v>
      </c>
      <c r="BB164" t="s">
        <v>242</v>
      </c>
      <c r="BC164">
        <v>13</v>
      </c>
      <c r="BD164">
        <v>96</v>
      </c>
      <c r="BE164" t="s">
        <v>210</v>
      </c>
      <c r="BF164">
        <v>0.84</v>
      </c>
      <c r="BG164" t="s">
        <v>212</v>
      </c>
      <c r="BM164">
        <v>6</v>
      </c>
      <c r="BN164">
        <v>3.2</v>
      </c>
      <c r="BP164">
        <v>40</v>
      </c>
      <c r="BQ164">
        <v>3044</v>
      </c>
      <c r="BY164">
        <v>53</v>
      </c>
    </row>
    <row r="165" spans="1:77" x14ac:dyDescent="0.25">
      <c r="A165" t="s">
        <v>194</v>
      </c>
      <c r="B165">
        <v>7247350</v>
      </c>
      <c r="C165" s="1">
        <v>41611</v>
      </c>
      <c r="D165" s="2">
        <v>0.6875</v>
      </c>
      <c r="G165" t="s">
        <v>195</v>
      </c>
      <c r="H165" t="s">
        <v>196</v>
      </c>
      <c r="I165" t="s">
        <v>197</v>
      </c>
      <c r="J165" t="s">
        <v>198</v>
      </c>
      <c r="N165">
        <v>9.4</v>
      </c>
      <c r="O165">
        <v>15.5</v>
      </c>
      <c r="P165">
        <v>740</v>
      </c>
      <c r="T165">
        <v>205</v>
      </c>
      <c r="W165">
        <v>98</v>
      </c>
      <c r="X165">
        <v>9.0000000000000006E-5</v>
      </c>
      <c r="Y165">
        <v>11.3</v>
      </c>
      <c r="Z165">
        <v>101</v>
      </c>
      <c r="AA165">
        <v>7</v>
      </c>
      <c r="AB165">
        <v>0.42</v>
      </c>
      <c r="AC165" t="s">
        <v>243</v>
      </c>
      <c r="AD165" t="s">
        <v>204</v>
      </c>
      <c r="AE165">
        <v>1E-3</v>
      </c>
      <c r="AF165">
        <v>0.191</v>
      </c>
      <c r="AG165">
        <v>0.23</v>
      </c>
      <c r="AH165">
        <v>0.19</v>
      </c>
      <c r="AI165">
        <v>4.1000000000000002E-2</v>
      </c>
      <c r="AJ165" t="s">
        <v>244</v>
      </c>
      <c r="AK165" t="s">
        <v>245</v>
      </c>
      <c r="AL165">
        <v>1.2999999999999999E-2</v>
      </c>
      <c r="AM165">
        <v>3.4</v>
      </c>
      <c r="AW165">
        <v>5.8</v>
      </c>
      <c r="AX165">
        <v>0.1</v>
      </c>
      <c r="AZ165">
        <v>97</v>
      </c>
      <c r="BA165">
        <v>490</v>
      </c>
      <c r="BB165" t="s">
        <v>214</v>
      </c>
      <c r="BC165">
        <v>11</v>
      </c>
      <c r="BD165">
        <v>59</v>
      </c>
      <c r="BE165" t="s">
        <v>210</v>
      </c>
      <c r="BF165">
        <v>0.84699999999999998</v>
      </c>
      <c r="BG165">
        <v>5.0000000000000001E-3</v>
      </c>
      <c r="BM165">
        <v>14</v>
      </c>
      <c r="BN165">
        <v>7.7</v>
      </c>
      <c r="BP165">
        <v>40</v>
      </c>
      <c r="BQ165">
        <v>3044</v>
      </c>
      <c r="BY165">
        <v>32</v>
      </c>
    </row>
    <row r="166" spans="1:77" x14ac:dyDescent="0.25">
      <c r="A166" t="s">
        <v>194</v>
      </c>
      <c r="B166">
        <v>7247350</v>
      </c>
      <c r="C166" s="1">
        <v>41689</v>
      </c>
      <c r="D166" s="2">
        <v>0.64583333333333337</v>
      </c>
      <c r="G166" t="s">
        <v>195</v>
      </c>
      <c r="H166" t="s">
        <v>196</v>
      </c>
      <c r="I166" t="s">
        <v>197</v>
      </c>
      <c r="J166" t="s">
        <v>198</v>
      </c>
      <c r="N166">
        <v>9.9</v>
      </c>
      <c r="O166">
        <v>15.8</v>
      </c>
      <c r="P166">
        <v>745</v>
      </c>
      <c r="T166">
        <v>157</v>
      </c>
      <c r="W166">
        <v>124</v>
      </c>
      <c r="X166">
        <v>3.0000000000000001E-5</v>
      </c>
      <c r="Y166">
        <v>12</v>
      </c>
      <c r="Z166">
        <v>108</v>
      </c>
      <c r="AA166">
        <v>7.5</v>
      </c>
      <c r="AB166">
        <v>0.43</v>
      </c>
      <c r="AC166" t="s">
        <v>238</v>
      </c>
      <c r="AD166" t="s">
        <v>204</v>
      </c>
      <c r="AE166">
        <v>2E-3</v>
      </c>
      <c r="AF166">
        <v>0.13600000000000001</v>
      </c>
      <c r="AG166">
        <v>0.28999999999999998</v>
      </c>
      <c r="AH166">
        <v>0.14000000000000001</v>
      </c>
      <c r="AI166" t="s">
        <v>207</v>
      </c>
      <c r="AJ166">
        <v>3.2000000000000001E-2</v>
      </c>
      <c r="AK166">
        <v>0.01</v>
      </c>
      <c r="AL166" t="s">
        <v>208</v>
      </c>
      <c r="AM166">
        <v>3.7</v>
      </c>
      <c r="AW166">
        <v>4.4000000000000004</v>
      </c>
      <c r="AX166">
        <v>0.2</v>
      </c>
      <c r="AZ166">
        <v>98</v>
      </c>
      <c r="BA166">
        <v>390</v>
      </c>
      <c r="BB166" t="s">
        <v>214</v>
      </c>
      <c r="BC166">
        <v>12</v>
      </c>
      <c r="BD166">
        <v>97</v>
      </c>
      <c r="BE166" t="s">
        <v>210</v>
      </c>
      <c r="BF166">
        <v>0.60299999999999998</v>
      </c>
      <c r="BG166">
        <v>6.0000000000000001E-3</v>
      </c>
      <c r="BM166">
        <v>8</v>
      </c>
      <c r="BN166">
        <v>3.4</v>
      </c>
      <c r="BP166">
        <v>40</v>
      </c>
      <c r="BQ166">
        <v>3044</v>
      </c>
      <c r="BY166">
        <v>6</v>
      </c>
    </row>
    <row r="167" spans="1:77" x14ac:dyDescent="0.25">
      <c r="A167" t="s">
        <v>194</v>
      </c>
      <c r="B167">
        <v>7247350</v>
      </c>
      <c r="C167" s="1">
        <v>41714</v>
      </c>
      <c r="D167" s="2">
        <v>0.79166666666666663</v>
      </c>
      <c r="G167" t="s">
        <v>200</v>
      </c>
      <c r="H167" t="s">
        <v>196</v>
      </c>
      <c r="I167" t="s">
        <v>197</v>
      </c>
      <c r="J167" t="s">
        <v>198</v>
      </c>
      <c r="N167">
        <v>11.5</v>
      </c>
      <c r="P167">
        <v>748</v>
      </c>
      <c r="W167">
        <v>49</v>
      </c>
      <c r="X167">
        <v>2.3000000000000001E-4</v>
      </c>
      <c r="Y167">
        <v>9.6</v>
      </c>
      <c r="Z167">
        <v>89</v>
      </c>
      <c r="AA167">
        <v>6.7</v>
      </c>
      <c r="AB167">
        <v>1.7</v>
      </c>
      <c r="AC167">
        <v>1.4</v>
      </c>
      <c r="AD167">
        <v>0.05</v>
      </c>
      <c r="AE167">
        <v>4.0000000000000001E-3</v>
      </c>
      <c r="AF167">
        <v>0.20200000000000001</v>
      </c>
      <c r="AG167">
        <v>1.5</v>
      </c>
      <c r="AH167">
        <v>0.21</v>
      </c>
      <c r="AI167">
        <v>0.22600000000000001</v>
      </c>
      <c r="AJ167">
        <v>0.45100000000000001</v>
      </c>
      <c r="AK167">
        <v>0.108</v>
      </c>
      <c r="AL167">
        <v>7.3999999999999996E-2</v>
      </c>
      <c r="AM167">
        <v>20.7</v>
      </c>
      <c r="AX167">
        <v>2</v>
      </c>
      <c r="AZ167">
        <v>5700</v>
      </c>
      <c r="BA167">
        <v>24000</v>
      </c>
      <c r="BB167">
        <v>190</v>
      </c>
      <c r="BC167">
        <v>250</v>
      </c>
      <c r="BD167">
        <v>73</v>
      </c>
      <c r="BE167">
        <v>6.8000000000000005E-2</v>
      </c>
      <c r="BF167">
        <v>0.89500000000000002</v>
      </c>
      <c r="BG167">
        <v>1.2999999999999999E-2</v>
      </c>
      <c r="BM167">
        <v>421</v>
      </c>
      <c r="BP167">
        <v>10</v>
      </c>
      <c r="BQ167">
        <v>3053</v>
      </c>
      <c r="BY167" t="s">
        <v>202</v>
      </c>
    </row>
    <row r="168" spans="1:77" x14ac:dyDescent="0.25">
      <c r="A168" t="s">
        <v>194</v>
      </c>
      <c r="B168">
        <v>7247350</v>
      </c>
      <c r="C168" s="1">
        <v>41737</v>
      </c>
      <c r="D168" s="2">
        <v>0.5</v>
      </c>
      <c r="G168" t="s">
        <v>200</v>
      </c>
      <c r="H168" t="s">
        <v>196</v>
      </c>
      <c r="I168" t="s">
        <v>197</v>
      </c>
      <c r="J168" t="s">
        <v>198</v>
      </c>
      <c r="N168">
        <v>14.1</v>
      </c>
      <c r="P168">
        <v>746</v>
      </c>
      <c r="W168">
        <v>77</v>
      </c>
      <c r="X168">
        <v>8.0000000000000007E-5</v>
      </c>
      <c r="Y168">
        <v>9.5</v>
      </c>
      <c r="Z168">
        <v>94</v>
      </c>
      <c r="AA168">
        <v>7.1</v>
      </c>
      <c r="AB168">
        <v>0.73</v>
      </c>
      <c r="AC168" t="s">
        <v>213</v>
      </c>
      <c r="AD168" t="s">
        <v>204</v>
      </c>
      <c r="AE168">
        <v>2E-3</v>
      </c>
      <c r="AF168">
        <v>0.193</v>
      </c>
      <c r="AG168">
        <v>0.54</v>
      </c>
      <c r="AH168">
        <v>0.19</v>
      </c>
      <c r="AI168">
        <v>2.8000000000000001E-2</v>
      </c>
      <c r="AJ168">
        <v>8.8999999999999996E-2</v>
      </c>
      <c r="AK168">
        <v>2.5000000000000001E-2</v>
      </c>
      <c r="AL168">
        <v>8.9999999999999993E-3</v>
      </c>
      <c r="AM168">
        <v>7</v>
      </c>
      <c r="AX168">
        <v>0.4</v>
      </c>
      <c r="AZ168">
        <v>730</v>
      </c>
      <c r="BA168">
        <v>2300</v>
      </c>
      <c r="BB168">
        <v>28</v>
      </c>
      <c r="BC168">
        <v>29</v>
      </c>
      <c r="BD168">
        <v>91</v>
      </c>
      <c r="BE168" t="s">
        <v>210</v>
      </c>
      <c r="BF168">
        <v>0.85299999999999998</v>
      </c>
      <c r="BG168">
        <v>8.0000000000000002E-3</v>
      </c>
      <c r="BM168">
        <v>33</v>
      </c>
      <c r="BP168">
        <v>40</v>
      </c>
      <c r="BQ168">
        <v>3051</v>
      </c>
      <c r="BY168">
        <v>270</v>
      </c>
    </row>
    <row r="169" spans="1:77" x14ac:dyDescent="0.25">
      <c r="A169" t="s">
        <v>194</v>
      </c>
      <c r="B169">
        <v>7247350</v>
      </c>
      <c r="C169" s="1">
        <v>41744</v>
      </c>
      <c r="D169" s="2">
        <v>0.45833333333333331</v>
      </c>
      <c r="G169" t="s">
        <v>200</v>
      </c>
      <c r="H169" t="s">
        <v>196</v>
      </c>
      <c r="I169" t="s">
        <v>197</v>
      </c>
      <c r="J169" t="s">
        <v>198</v>
      </c>
      <c r="N169">
        <v>14.2</v>
      </c>
      <c r="O169">
        <v>10.5</v>
      </c>
      <c r="P169">
        <v>754</v>
      </c>
      <c r="T169">
        <v>1410</v>
      </c>
      <c r="W169">
        <v>69</v>
      </c>
      <c r="X169">
        <v>1.1E-4</v>
      </c>
      <c r="Y169">
        <v>9</v>
      </c>
      <c r="Z169">
        <v>88</v>
      </c>
      <c r="AA169">
        <v>7</v>
      </c>
      <c r="AB169">
        <v>1</v>
      </c>
      <c r="AC169">
        <v>0.83</v>
      </c>
      <c r="AD169">
        <v>0.02</v>
      </c>
      <c r="AE169">
        <v>4.0000000000000001E-3</v>
      </c>
      <c r="AF169">
        <v>0.14499999999999999</v>
      </c>
      <c r="AG169">
        <v>0.85</v>
      </c>
      <c r="AH169">
        <v>0.15</v>
      </c>
      <c r="AI169">
        <v>9.7000000000000003E-2</v>
      </c>
      <c r="AJ169">
        <v>0.158</v>
      </c>
      <c r="AK169">
        <v>0.05</v>
      </c>
      <c r="AL169">
        <v>3.2000000000000001E-2</v>
      </c>
      <c r="AM169">
        <v>7.9</v>
      </c>
      <c r="AW169">
        <v>40</v>
      </c>
      <c r="AX169">
        <v>0.1</v>
      </c>
      <c r="AZ169">
        <v>3300</v>
      </c>
      <c r="BA169">
        <v>24000</v>
      </c>
      <c r="BB169">
        <v>46</v>
      </c>
      <c r="BC169">
        <v>59</v>
      </c>
      <c r="BD169">
        <v>90</v>
      </c>
      <c r="BE169">
        <v>2.5000000000000001E-2</v>
      </c>
      <c r="BF169">
        <v>0.64400000000000002</v>
      </c>
      <c r="BG169">
        <v>1.2E-2</v>
      </c>
      <c r="BM169">
        <v>51</v>
      </c>
      <c r="BN169">
        <v>194</v>
      </c>
      <c r="BP169">
        <v>10</v>
      </c>
      <c r="BQ169">
        <v>3051</v>
      </c>
      <c r="BY169">
        <v>2200</v>
      </c>
    </row>
    <row r="170" spans="1:77" x14ac:dyDescent="0.25">
      <c r="A170" t="s">
        <v>194</v>
      </c>
      <c r="B170">
        <v>7247350</v>
      </c>
      <c r="C170" s="1">
        <v>41751</v>
      </c>
      <c r="D170" s="2">
        <v>0.47916666666666669</v>
      </c>
      <c r="G170" t="s">
        <v>200</v>
      </c>
      <c r="H170" t="s">
        <v>196</v>
      </c>
      <c r="I170" t="s">
        <v>197</v>
      </c>
      <c r="J170" t="s">
        <v>198</v>
      </c>
      <c r="N170">
        <v>18.399999999999999</v>
      </c>
      <c r="O170">
        <v>24</v>
      </c>
      <c r="P170">
        <v>751</v>
      </c>
      <c r="T170">
        <v>368</v>
      </c>
      <c r="W170">
        <v>101</v>
      </c>
      <c r="X170">
        <v>1E-4</v>
      </c>
      <c r="Y170">
        <v>9.1999999999999993</v>
      </c>
      <c r="Z170">
        <v>99</v>
      </c>
      <c r="AA170">
        <v>7</v>
      </c>
      <c r="AB170">
        <v>0.41</v>
      </c>
      <c r="AC170" t="s">
        <v>246</v>
      </c>
      <c r="AD170" t="s">
        <v>204</v>
      </c>
      <c r="AE170" t="s">
        <v>205</v>
      </c>
      <c r="AF170">
        <v>7.0000000000000007E-2</v>
      </c>
      <c r="AG170">
        <v>0.34</v>
      </c>
      <c r="AH170">
        <v>7.0000000000000007E-2</v>
      </c>
      <c r="AI170">
        <v>2.3E-2</v>
      </c>
      <c r="AJ170">
        <v>4.2000000000000003E-2</v>
      </c>
      <c r="AK170">
        <v>1.7999999999999999E-2</v>
      </c>
      <c r="AL170">
        <v>7.0000000000000001E-3</v>
      </c>
      <c r="AM170">
        <v>3.2</v>
      </c>
      <c r="AW170">
        <v>10</v>
      </c>
      <c r="AX170">
        <v>0.1</v>
      </c>
      <c r="AZ170">
        <v>230</v>
      </c>
      <c r="BA170">
        <v>2300</v>
      </c>
      <c r="BB170" t="s">
        <v>199</v>
      </c>
      <c r="BC170">
        <v>12</v>
      </c>
      <c r="BD170">
        <v>85</v>
      </c>
      <c r="BE170" t="s">
        <v>210</v>
      </c>
      <c r="BF170">
        <v>0.311</v>
      </c>
      <c r="BG170" t="s">
        <v>212</v>
      </c>
      <c r="BM170">
        <v>16</v>
      </c>
      <c r="BN170">
        <v>16</v>
      </c>
      <c r="BP170">
        <v>10</v>
      </c>
      <c r="BQ170">
        <v>3044</v>
      </c>
      <c r="BY170">
        <v>58</v>
      </c>
    </row>
    <row r="171" spans="1:77" x14ac:dyDescent="0.25">
      <c r="A171" t="s">
        <v>194</v>
      </c>
      <c r="B171">
        <v>7247350</v>
      </c>
      <c r="C171" s="1">
        <v>41768</v>
      </c>
      <c r="D171" s="2">
        <v>0.51041666666666663</v>
      </c>
      <c r="G171" t="s">
        <v>200</v>
      </c>
      <c r="H171" t="s">
        <v>196</v>
      </c>
      <c r="I171" t="s">
        <v>197</v>
      </c>
      <c r="J171" t="s">
        <v>198</v>
      </c>
      <c r="N171">
        <v>19.100000000000001</v>
      </c>
      <c r="O171">
        <v>21.6</v>
      </c>
      <c r="P171">
        <v>744</v>
      </c>
      <c r="T171">
        <v>6800</v>
      </c>
      <c r="W171">
        <v>45</v>
      </c>
      <c r="X171">
        <v>2.2000000000000001E-4</v>
      </c>
      <c r="Y171">
        <v>8</v>
      </c>
      <c r="Z171">
        <v>88</v>
      </c>
      <c r="AA171">
        <v>6.7</v>
      </c>
      <c r="AB171">
        <v>1.3</v>
      </c>
      <c r="AC171">
        <v>1.2</v>
      </c>
      <c r="AD171">
        <v>0.02</v>
      </c>
      <c r="AE171">
        <v>3.0000000000000001E-3</v>
      </c>
      <c r="AF171">
        <v>0.1</v>
      </c>
      <c r="AG171">
        <v>1.2</v>
      </c>
      <c r="AH171">
        <v>0.1</v>
      </c>
      <c r="AI171">
        <v>6.9000000000000006E-2</v>
      </c>
      <c r="AJ171">
        <v>0.24099999999999999</v>
      </c>
      <c r="AK171">
        <v>4.3999999999999997E-2</v>
      </c>
      <c r="AL171">
        <v>2.1999999999999999E-2</v>
      </c>
      <c r="AM171">
        <v>13.1</v>
      </c>
      <c r="AW171">
        <v>193</v>
      </c>
      <c r="AX171">
        <v>0.7</v>
      </c>
      <c r="AZ171">
        <v>5000</v>
      </c>
      <c r="BA171">
        <v>160000</v>
      </c>
      <c r="BB171">
        <v>100</v>
      </c>
      <c r="BC171">
        <v>130</v>
      </c>
      <c r="BD171">
        <v>85</v>
      </c>
      <c r="BE171">
        <v>2.4E-2</v>
      </c>
      <c r="BF171">
        <v>0.443</v>
      </c>
      <c r="BG171">
        <v>8.9999999999999993E-3</v>
      </c>
      <c r="BM171">
        <v>202</v>
      </c>
      <c r="BN171">
        <v>3710</v>
      </c>
      <c r="BP171">
        <v>10</v>
      </c>
      <c r="BQ171">
        <v>3053</v>
      </c>
      <c r="BY171" t="s">
        <v>202</v>
      </c>
    </row>
    <row r="172" spans="1:77" x14ac:dyDescent="0.25">
      <c r="A172" t="s">
        <v>194</v>
      </c>
      <c r="B172">
        <v>7247350</v>
      </c>
      <c r="C172" s="1">
        <v>41799</v>
      </c>
      <c r="D172" s="2">
        <v>0.58333333333333337</v>
      </c>
      <c r="G172" t="s">
        <v>200</v>
      </c>
      <c r="H172" t="s">
        <v>196</v>
      </c>
      <c r="I172" t="s">
        <v>197</v>
      </c>
      <c r="J172" t="s">
        <v>198</v>
      </c>
      <c r="N172">
        <v>21.8</v>
      </c>
      <c r="P172">
        <v>742</v>
      </c>
      <c r="T172">
        <v>6260</v>
      </c>
      <c r="W172">
        <v>64</v>
      </c>
      <c r="X172">
        <v>2.3000000000000001E-4</v>
      </c>
      <c r="Y172">
        <v>8.3000000000000007</v>
      </c>
      <c r="Z172">
        <v>97</v>
      </c>
      <c r="AA172">
        <v>6.6</v>
      </c>
      <c r="AB172">
        <v>1.2</v>
      </c>
      <c r="AC172">
        <v>0.91</v>
      </c>
      <c r="AD172">
        <v>0.04</v>
      </c>
      <c r="AE172">
        <v>5.0000000000000001E-3</v>
      </c>
      <c r="AF172">
        <v>0.22700000000000001</v>
      </c>
      <c r="AG172">
        <v>0.95</v>
      </c>
      <c r="AH172">
        <v>0.23</v>
      </c>
      <c r="AI172">
        <v>0.13700000000000001</v>
      </c>
      <c r="AJ172">
        <v>0.16800000000000001</v>
      </c>
      <c r="AK172">
        <v>7.0999999999999994E-2</v>
      </c>
      <c r="AL172">
        <v>4.4999999999999998E-2</v>
      </c>
      <c r="AM172">
        <v>11.5</v>
      </c>
      <c r="AW172">
        <v>177</v>
      </c>
      <c r="AX172">
        <v>0.5</v>
      </c>
      <c r="AZ172">
        <v>2300</v>
      </c>
      <c r="BA172">
        <v>130000</v>
      </c>
      <c r="BB172">
        <v>70</v>
      </c>
      <c r="BC172">
        <v>83</v>
      </c>
      <c r="BD172">
        <v>89</v>
      </c>
      <c r="BE172">
        <v>4.7E-2</v>
      </c>
      <c r="BF172">
        <v>1</v>
      </c>
      <c r="BG172">
        <v>1.6E-2</v>
      </c>
      <c r="BM172">
        <v>116</v>
      </c>
      <c r="BN172">
        <v>1960</v>
      </c>
      <c r="BP172">
        <v>10</v>
      </c>
      <c r="BQ172">
        <v>3053</v>
      </c>
      <c r="BY172" t="s">
        <v>202</v>
      </c>
    </row>
    <row r="173" spans="1:77" x14ac:dyDescent="0.25">
      <c r="A173" t="s">
        <v>194</v>
      </c>
      <c r="B173">
        <v>7247350</v>
      </c>
      <c r="C173" s="1">
        <v>41808</v>
      </c>
      <c r="D173" s="2">
        <v>0.52083333333333337</v>
      </c>
      <c r="G173" t="s">
        <v>200</v>
      </c>
      <c r="H173" t="s">
        <v>196</v>
      </c>
      <c r="I173" t="s">
        <v>197</v>
      </c>
      <c r="J173" t="s">
        <v>198</v>
      </c>
      <c r="N173">
        <v>28.2</v>
      </c>
      <c r="O173">
        <v>28.4</v>
      </c>
      <c r="P173">
        <v>751</v>
      </c>
      <c r="T173">
        <v>218</v>
      </c>
      <c r="W173">
        <v>91</v>
      </c>
      <c r="X173">
        <v>1.1E-4</v>
      </c>
      <c r="Y173">
        <v>7.6</v>
      </c>
      <c r="Z173">
        <v>98</v>
      </c>
      <c r="AA173">
        <v>7</v>
      </c>
      <c r="AB173" t="s">
        <v>247</v>
      </c>
      <c r="AC173" t="s">
        <v>248</v>
      </c>
      <c r="AD173" t="s">
        <v>204</v>
      </c>
      <c r="AE173">
        <v>2E-3</v>
      </c>
      <c r="AF173">
        <v>0.17100000000000001</v>
      </c>
      <c r="AG173" t="s">
        <v>249</v>
      </c>
      <c r="AH173">
        <v>0.17</v>
      </c>
      <c r="AI173">
        <v>2.9000000000000001E-2</v>
      </c>
      <c r="AJ173">
        <v>0.04</v>
      </c>
      <c r="AK173">
        <v>0.02</v>
      </c>
      <c r="AL173">
        <v>8.9999999999999993E-3</v>
      </c>
      <c r="AM173">
        <v>4</v>
      </c>
      <c r="AW173">
        <v>6.2</v>
      </c>
      <c r="AX173">
        <v>0.1</v>
      </c>
      <c r="AZ173">
        <v>74</v>
      </c>
      <c r="BA173">
        <v>6900</v>
      </c>
      <c r="BB173" t="s">
        <v>214</v>
      </c>
      <c r="BC173">
        <v>12</v>
      </c>
      <c r="BD173">
        <v>69</v>
      </c>
      <c r="BE173" t="s">
        <v>210</v>
      </c>
      <c r="BF173">
        <v>0.75700000000000001</v>
      </c>
      <c r="BG173">
        <v>5.0000000000000001E-3</v>
      </c>
      <c r="BM173">
        <v>18</v>
      </c>
      <c r="BN173">
        <v>11</v>
      </c>
      <c r="BP173">
        <v>40</v>
      </c>
      <c r="BQ173">
        <v>3044</v>
      </c>
      <c r="BY173">
        <v>10</v>
      </c>
    </row>
    <row r="174" spans="1:77" x14ac:dyDescent="0.25">
      <c r="A174" t="s">
        <v>194</v>
      </c>
      <c r="B174">
        <v>7247350</v>
      </c>
      <c r="C174" s="1">
        <v>41829</v>
      </c>
      <c r="D174" s="2">
        <v>0.60416666666666663</v>
      </c>
      <c r="G174" t="s">
        <v>200</v>
      </c>
      <c r="H174" t="s">
        <v>196</v>
      </c>
      <c r="I174" t="s">
        <v>197</v>
      </c>
      <c r="J174" t="s">
        <v>198</v>
      </c>
      <c r="N174">
        <v>23.9</v>
      </c>
      <c r="O174">
        <v>25.1</v>
      </c>
      <c r="P174">
        <v>752</v>
      </c>
      <c r="T174">
        <v>17300</v>
      </c>
      <c r="W174">
        <v>28</v>
      </c>
      <c r="X174">
        <v>1.5299999999999999E-3</v>
      </c>
      <c r="Y174">
        <v>6.9</v>
      </c>
      <c r="Z174">
        <v>82</v>
      </c>
      <c r="AA174">
        <v>5.8</v>
      </c>
      <c r="AB174">
        <v>1.9</v>
      </c>
      <c r="AC174">
        <v>1.7</v>
      </c>
      <c r="AD174">
        <v>0.01</v>
      </c>
      <c r="AE174">
        <v>6.0000000000000001E-3</v>
      </c>
      <c r="AF174">
        <v>0.157</v>
      </c>
      <c r="AG174">
        <v>1.7</v>
      </c>
      <c r="AH174">
        <v>0.16</v>
      </c>
      <c r="AI174">
        <v>3.6999999999999998E-2</v>
      </c>
      <c r="AJ174">
        <v>0.41</v>
      </c>
      <c r="AK174">
        <v>2.8000000000000001E-2</v>
      </c>
      <c r="AL174">
        <v>1.2E-2</v>
      </c>
      <c r="AM174">
        <v>11.2</v>
      </c>
      <c r="AW174">
        <v>491</v>
      </c>
      <c r="AX174">
        <v>0.1</v>
      </c>
      <c r="BB174">
        <v>260</v>
      </c>
      <c r="BC174">
        <v>410</v>
      </c>
      <c r="BD174">
        <v>76</v>
      </c>
      <c r="BE174">
        <v>1.6E-2</v>
      </c>
      <c r="BF174">
        <v>0.69599999999999995</v>
      </c>
      <c r="BG174">
        <v>1.9E-2</v>
      </c>
      <c r="BM174">
        <v>517</v>
      </c>
      <c r="BN174">
        <v>24200</v>
      </c>
      <c r="BP174">
        <v>10</v>
      </c>
      <c r="BQ174">
        <v>3053</v>
      </c>
    </row>
    <row r="175" spans="1:77" x14ac:dyDescent="0.25">
      <c r="A175" t="s">
        <v>194</v>
      </c>
      <c r="B175">
        <v>7247350</v>
      </c>
      <c r="C175" s="1">
        <v>41857</v>
      </c>
      <c r="D175" s="2">
        <v>0.52083333333333337</v>
      </c>
      <c r="G175" t="s">
        <v>200</v>
      </c>
      <c r="H175" t="s">
        <v>196</v>
      </c>
      <c r="I175" t="s">
        <v>197</v>
      </c>
      <c r="J175" t="s">
        <v>198</v>
      </c>
      <c r="N175">
        <v>28.1</v>
      </c>
      <c r="O175">
        <v>27</v>
      </c>
      <c r="P175">
        <v>752</v>
      </c>
      <c r="T175">
        <v>83</v>
      </c>
      <c r="W175">
        <v>106</v>
      </c>
      <c r="X175">
        <v>8.0000000000000007E-5</v>
      </c>
      <c r="Y175">
        <v>7.9</v>
      </c>
      <c r="Z175">
        <v>102</v>
      </c>
      <c r="AA175">
        <v>7.1</v>
      </c>
      <c r="AB175">
        <v>0.42</v>
      </c>
      <c r="AC175" t="s">
        <v>250</v>
      </c>
      <c r="AD175" t="s">
        <v>204</v>
      </c>
      <c r="AE175" t="s">
        <v>205</v>
      </c>
      <c r="AF175">
        <v>6.5000000000000002E-2</v>
      </c>
      <c r="AG175">
        <v>0.36</v>
      </c>
      <c r="AH175">
        <v>0.06</v>
      </c>
      <c r="AI175" t="s">
        <v>207</v>
      </c>
      <c r="AJ175">
        <v>5.0999999999999997E-2</v>
      </c>
      <c r="AK175">
        <v>1.7000000000000001E-2</v>
      </c>
      <c r="AL175" t="s">
        <v>208</v>
      </c>
      <c r="AM175">
        <v>4.7</v>
      </c>
      <c r="AW175">
        <v>2.4</v>
      </c>
      <c r="BB175" t="s">
        <v>242</v>
      </c>
      <c r="BC175">
        <v>14</v>
      </c>
      <c r="BD175">
        <v>55</v>
      </c>
      <c r="BE175" t="s">
        <v>210</v>
      </c>
      <c r="BF175">
        <v>0.28699999999999998</v>
      </c>
      <c r="BG175" t="s">
        <v>212</v>
      </c>
      <c r="BM175">
        <v>22</v>
      </c>
      <c r="BN175">
        <v>4.9000000000000004</v>
      </c>
      <c r="BP175">
        <v>40</v>
      </c>
      <c r="BQ175">
        <v>3044</v>
      </c>
    </row>
    <row r="176" spans="1:77" x14ac:dyDescent="0.25">
      <c r="A176" t="s">
        <v>194</v>
      </c>
      <c r="B176">
        <v>7247350</v>
      </c>
      <c r="C176" s="1">
        <v>41926</v>
      </c>
      <c r="D176" s="2">
        <v>0.45833333333333331</v>
      </c>
      <c r="G176" t="s">
        <v>200</v>
      </c>
      <c r="H176" t="s">
        <v>196</v>
      </c>
      <c r="I176" t="s">
        <v>197</v>
      </c>
      <c r="J176" t="s">
        <v>198</v>
      </c>
      <c r="N176">
        <v>18.2</v>
      </c>
      <c r="P176">
        <v>747</v>
      </c>
      <c r="T176">
        <v>5070</v>
      </c>
      <c r="W176">
        <v>51</v>
      </c>
      <c r="X176">
        <v>1.01E-3</v>
      </c>
      <c r="Y176">
        <v>8</v>
      </c>
      <c r="Z176">
        <v>86</v>
      </c>
      <c r="AA176">
        <v>6</v>
      </c>
      <c r="AB176">
        <v>1</v>
      </c>
      <c r="AC176">
        <v>0.79</v>
      </c>
      <c r="AD176">
        <v>0.02</v>
      </c>
      <c r="AE176">
        <v>2E-3</v>
      </c>
      <c r="AF176">
        <v>0.19600000000000001</v>
      </c>
      <c r="AG176">
        <v>0.8</v>
      </c>
      <c r="AH176">
        <v>0.2</v>
      </c>
      <c r="AI176">
        <v>0.19</v>
      </c>
      <c r="AJ176">
        <v>0.222</v>
      </c>
      <c r="AK176">
        <v>8.8999999999999996E-2</v>
      </c>
      <c r="AL176">
        <v>6.2E-2</v>
      </c>
      <c r="AM176">
        <v>12.4</v>
      </c>
      <c r="AW176">
        <v>144</v>
      </c>
      <c r="AX176">
        <v>0.4</v>
      </c>
      <c r="BB176">
        <v>71</v>
      </c>
      <c r="BC176">
        <v>69</v>
      </c>
      <c r="BD176">
        <v>95</v>
      </c>
      <c r="BE176">
        <v>1.9E-2</v>
      </c>
      <c r="BF176">
        <v>0.86899999999999999</v>
      </c>
      <c r="BG176">
        <v>6.0000000000000001E-3</v>
      </c>
      <c r="BM176">
        <v>78</v>
      </c>
      <c r="BN176">
        <v>1070</v>
      </c>
      <c r="BP176">
        <v>10</v>
      </c>
      <c r="BQ176">
        <v>3053</v>
      </c>
    </row>
    <row r="177" spans="1:79" x14ac:dyDescent="0.25">
      <c r="A177" t="s">
        <v>194</v>
      </c>
      <c r="B177">
        <v>7247350</v>
      </c>
      <c r="C177" s="1">
        <v>41941</v>
      </c>
      <c r="D177" s="2">
        <v>0.60416666666666663</v>
      </c>
      <c r="G177" t="s">
        <v>200</v>
      </c>
      <c r="H177" t="s">
        <v>196</v>
      </c>
      <c r="I177" t="s">
        <v>197</v>
      </c>
      <c r="J177" t="s">
        <v>198</v>
      </c>
      <c r="M177">
        <v>100</v>
      </c>
      <c r="N177">
        <v>19.7</v>
      </c>
      <c r="P177">
        <v>755</v>
      </c>
      <c r="R177">
        <v>5</v>
      </c>
      <c r="T177">
        <v>124</v>
      </c>
      <c r="U177">
        <v>10</v>
      </c>
      <c r="W177">
        <v>111</v>
      </c>
      <c r="X177">
        <v>1.2999999999999999E-4</v>
      </c>
      <c r="Y177">
        <v>8.4</v>
      </c>
      <c r="Z177">
        <v>92</v>
      </c>
      <c r="AA177">
        <v>6.9</v>
      </c>
      <c r="AB177">
        <v>0.44</v>
      </c>
      <c r="AC177" t="s">
        <v>239</v>
      </c>
      <c r="AD177" t="s">
        <v>204</v>
      </c>
      <c r="AE177" t="s">
        <v>205</v>
      </c>
      <c r="AF177">
        <v>0.17</v>
      </c>
      <c r="AG177">
        <v>0.27</v>
      </c>
      <c r="AH177">
        <v>0.17</v>
      </c>
      <c r="AI177">
        <v>3.6999999999999998E-2</v>
      </c>
      <c r="AJ177">
        <v>0.04</v>
      </c>
      <c r="AK177" t="s">
        <v>251</v>
      </c>
      <c r="AL177">
        <v>1.2E-2</v>
      </c>
      <c r="AM177">
        <v>3.2</v>
      </c>
      <c r="AN177">
        <v>0</v>
      </c>
      <c r="AO177">
        <v>1</v>
      </c>
      <c r="AP177">
        <v>0</v>
      </c>
      <c r="AQ177">
        <v>0</v>
      </c>
      <c r="AR177">
        <v>0</v>
      </c>
      <c r="AS177">
        <v>0</v>
      </c>
      <c r="AT177">
        <v>1</v>
      </c>
      <c r="AU177">
        <v>1</v>
      </c>
      <c r="AW177">
        <v>3.5</v>
      </c>
      <c r="AX177">
        <v>0.1</v>
      </c>
      <c r="AY177">
        <v>1001</v>
      </c>
      <c r="BB177" t="s">
        <v>252</v>
      </c>
      <c r="BC177">
        <v>7.5</v>
      </c>
      <c r="BD177">
        <v>71</v>
      </c>
      <c r="BE177" t="s">
        <v>210</v>
      </c>
      <c r="BF177">
        <v>0.753</v>
      </c>
      <c r="BG177" t="s">
        <v>212</v>
      </c>
      <c r="BJ177">
        <v>700</v>
      </c>
      <c r="BK177">
        <v>2</v>
      </c>
      <c r="BL177">
        <v>4</v>
      </c>
      <c r="BM177">
        <v>10</v>
      </c>
      <c r="BN177">
        <v>3.3</v>
      </c>
      <c r="BO177">
        <v>1.5</v>
      </c>
      <c r="BP177">
        <v>10</v>
      </c>
      <c r="BQ177">
        <v>3044</v>
      </c>
      <c r="BR177">
        <v>30</v>
      </c>
      <c r="BS177">
        <v>3</v>
      </c>
      <c r="BV177">
        <v>30312</v>
      </c>
      <c r="BW177">
        <v>30268</v>
      </c>
      <c r="BX177">
        <v>20071</v>
      </c>
    </row>
    <row r="178" spans="1:79" x14ac:dyDescent="0.25">
      <c r="A178" t="s">
        <v>194</v>
      </c>
      <c r="B178">
        <v>7247350</v>
      </c>
      <c r="C178" s="1">
        <v>41996</v>
      </c>
      <c r="D178" s="2">
        <v>0.48958333333333331</v>
      </c>
      <c r="G178" t="s">
        <v>195</v>
      </c>
      <c r="H178" t="s">
        <v>196</v>
      </c>
      <c r="I178" t="s">
        <v>197</v>
      </c>
      <c r="J178" t="s">
        <v>198</v>
      </c>
      <c r="N178">
        <v>9.1</v>
      </c>
      <c r="O178">
        <v>8.1999999999999993</v>
      </c>
      <c r="P178">
        <v>743</v>
      </c>
      <c r="Q178">
        <v>100</v>
      </c>
      <c r="T178">
        <v>297</v>
      </c>
      <c r="V178">
        <v>37.4</v>
      </c>
      <c r="W178">
        <v>80</v>
      </c>
      <c r="X178">
        <v>1.8000000000000001E-4</v>
      </c>
      <c r="Y178">
        <v>10.6</v>
      </c>
      <c r="Z178">
        <v>94</v>
      </c>
      <c r="AA178">
        <v>6.7</v>
      </c>
      <c r="AB178">
        <v>0.71</v>
      </c>
      <c r="AC178">
        <v>0.35</v>
      </c>
      <c r="AD178">
        <v>0.03</v>
      </c>
      <c r="AE178">
        <v>2E-3</v>
      </c>
      <c r="AF178">
        <v>0.33500000000000002</v>
      </c>
      <c r="AG178">
        <v>0.37</v>
      </c>
      <c r="AH178">
        <v>0.34</v>
      </c>
      <c r="AI178">
        <v>6.8000000000000005E-2</v>
      </c>
      <c r="AJ178">
        <v>7.4999999999999997E-2</v>
      </c>
      <c r="AK178">
        <v>3.7999999999999999E-2</v>
      </c>
      <c r="AL178">
        <v>2.1999999999999999E-2</v>
      </c>
      <c r="AM178">
        <v>3.4</v>
      </c>
      <c r="AN178">
        <v>0</v>
      </c>
      <c r="AO178">
        <v>1</v>
      </c>
      <c r="AP178">
        <v>2</v>
      </c>
      <c r="AQ178">
        <v>0</v>
      </c>
      <c r="AR178">
        <v>0</v>
      </c>
      <c r="AS178">
        <v>0</v>
      </c>
      <c r="AT178">
        <v>1</v>
      </c>
      <c r="AU178">
        <v>2</v>
      </c>
      <c r="AV178">
        <v>11.4</v>
      </c>
      <c r="AW178">
        <v>8.4</v>
      </c>
      <c r="BB178" t="s">
        <v>222</v>
      </c>
      <c r="BC178">
        <v>21</v>
      </c>
      <c r="BE178">
        <v>3.5999999999999997E-2</v>
      </c>
      <c r="BF178">
        <v>1.48</v>
      </c>
      <c r="BG178">
        <v>7.0000000000000001E-3</v>
      </c>
      <c r="BJ178">
        <v>700</v>
      </c>
      <c r="BQ178">
        <v>3044</v>
      </c>
      <c r="BR178">
        <v>30</v>
      </c>
      <c r="BS178">
        <v>2</v>
      </c>
      <c r="BU178">
        <v>40166</v>
      </c>
    </row>
    <row r="179" spans="1:79" x14ac:dyDescent="0.25">
      <c r="A179" t="s">
        <v>194</v>
      </c>
      <c r="B179">
        <v>7247350</v>
      </c>
      <c r="C179" s="1">
        <v>42054</v>
      </c>
      <c r="D179" s="2">
        <v>0.54166666666666663</v>
      </c>
      <c r="G179" t="s">
        <v>195</v>
      </c>
      <c r="H179" t="s">
        <v>196</v>
      </c>
      <c r="I179" t="s">
        <v>197</v>
      </c>
      <c r="J179" t="s">
        <v>198</v>
      </c>
      <c r="N179">
        <v>6</v>
      </c>
      <c r="O179">
        <v>3.9</v>
      </c>
      <c r="P179">
        <v>758</v>
      </c>
      <c r="T179">
        <v>116</v>
      </c>
      <c r="V179">
        <v>39.5</v>
      </c>
      <c r="W179">
        <v>133</v>
      </c>
      <c r="X179">
        <v>6.0000000000000002E-5</v>
      </c>
      <c r="Y179">
        <v>13.2</v>
      </c>
      <c r="Z179">
        <v>106</v>
      </c>
      <c r="AA179">
        <v>7.2</v>
      </c>
      <c r="AB179">
        <v>0.42</v>
      </c>
      <c r="AC179" t="s">
        <v>253</v>
      </c>
      <c r="AD179" t="s">
        <v>204</v>
      </c>
      <c r="AE179">
        <v>4.0000000000000001E-3</v>
      </c>
      <c r="AF179">
        <v>0.22</v>
      </c>
      <c r="AG179">
        <v>0.19</v>
      </c>
      <c r="AH179">
        <v>0.22</v>
      </c>
      <c r="AI179" t="s">
        <v>207</v>
      </c>
      <c r="AJ179">
        <v>2.5000000000000001E-2</v>
      </c>
      <c r="AK179">
        <v>8.9999999999999993E-3</v>
      </c>
      <c r="AL179" t="s">
        <v>208</v>
      </c>
      <c r="AM179">
        <v>2</v>
      </c>
      <c r="AV179">
        <v>12.04</v>
      </c>
      <c r="AW179">
        <v>3.3</v>
      </c>
      <c r="BB179" t="s">
        <v>254</v>
      </c>
      <c r="BC179">
        <v>5.9</v>
      </c>
      <c r="BD179">
        <v>66</v>
      </c>
      <c r="BE179" t="s">
        <v>210</v>
      </c>
      <c r="BF179">
        <v>0.97599999999999998</v>
      </c>
      <c r="BG179">
        <v>1.4E-2</v>
      </c>
      <c r="BM179">
        <v>11</v>
      </c>
      <c r="BN179">
        <v>3.4</v>
      </c>
      <c r="BP179">
        <v>40</v>
      </c>
      <c r="BQ179">
        <v>3044</v>
      </c>
    </row>
    <row r="180" spans="1:79" x14ac:dyDescent="0.25">
      <c r="A180" t="s">
        <v>194</v>
      </c>
      <c r="B180">
        <v>7247350</v>
      </c>
      <c r="C180" s="1">
        <v>42090</v>
      </c>
      <c r="D180" s="2">
        <v>0.5625</v>
      </c>
      <c r="G180" t="s">
        <v>200</v>
      </c>
      <c r="H180" t="s">
        <v>196</v>
      </c>
      <c r="I180" t="s">
        <v>197</v>
      </c>
      <c r="J180" t="s">
        <v>198</v>
      </c>
      <c r="N180">
        <v>15.6</v>
      </c>
      <c r="O180">
        <v>12</v>
      </c>
      <c r="P180">
        <v>752</v>
      </c>
      <c r="T180">
        <v>1800</v>
      </c>
      <c r="W180">
        <v>62</v>
      </c>
      <c r="X180">
        <v>9.0000000000000006E-5</v>
      </c>
      <c r="Y180">
        <v>9.3000000000000007</v>
      </c>
      <c r="Z180">
        <v>95</v>
      </c>
      <c r="AA180">
        <v>7</v>
      </c>
      <c r="AB180">
        <v>0.56999999999999995</v>
      </c>
      <c r="AC180">
        <v>0.41</v>
      </c>
      <c r="AD180">
        <v>0.01</v>
      </c>
      <c r="AE180">
        <v>1E-3</v>
      </c>
      <c r="AF180">
        <v>0.15</v>
      </c>
      <c r="AG180">
        <v>0.42</v>
      </c>
      <c r="AH180">
        <v>0.15</v>
      </c>
      <c r="AI180">
        <v>2.8000000000000001E-2</v>
      </c>
      <c r="AJ180" t="s">
        <v>255</v>
      </c>
      <c r="AK180" t="s">
        <v>256</v>
      </c>
      <c r="AL180">
        <v>8.9999999999999993E-3</v>
      </c>
      <c r="AM180">
        <v>5.2</v>
      </c>
      <c r="AW180">
        <v>51</v>
      </c>
      <c r="AX180">
        <v>0.4</v>
      </c>
      <c r="BB180">
        <v>31</v>
      </c>
      <c r="BC180">
        <v>34</v>
      </c>
      <c r="BD180">
        <v>88</v>
      </c>
      <c r="BE180">
        <v>1.4999999999999999E-2</v>
      </c>
      <c r="BF180">
        <v>0.66500000000000004</v>
      </c>
      <c r="BG180">
        <v>4.0000000000000001E-3</v>
      </c>
      <c r="BM180">
        <v>40</v>
      </c>
      <c r="BN180">
        <v>194</v>
      </c>
      <c r="BP180">
        <v>10</v>
      </c>
      <c r="BQ180">
        <v>3052</v>
      </c>
    </row>
    <row r="181" spans="1:79" x14ac:dyDescent="0.25">
      <c r="A181" t="s">
        <v>194</v>
      </c>
      <c r="B181">
        <v>7247350</v>
      </c>
      <c r="C181" s="1">
        <v>42107</v>
      </c>
      <c r="D181" s="2">
        <v>0.52083333333333337</v>
      </c>
      <c r="G181" t="s">
        <v>200</v>
      </c>
      <c r="H181" t="s">
        <v>196</v>
      </c>
      <c r="I181" t="s">
        <v>197</v>
      </c>
      <c r="J181" t="s">
        <v>198</v>
      </c>
      <c r="N181">
        <v>19.600000000000001</v>
      </c>
      <c r="O181">
        <v>17.3</v>
      </c>
      <c r="P181">
        <v>747</v>
      </c>
      <c r="T181">
        <v>162</v>
      </c>
      <c r="W181">
        <v>95</v>
      </c>
      <c r="X181">
        <v>2.1000000000000001E-4</v>
      </c>
      <c r="Y181">
        <v>8</v>
      </c>
      <c r="Z181">
        <v>89</v>
      </c>
      <c r="AA181">
        <v>6.7</v>
      </c>
      <c r="AB181">
        <v>0.46</v>
      </c>
      <c r="AC181">
        <v>0.3</v>
      </c>
      <c r="AD181">
        <v>0.02</v>
      </c>
      <c r="AE181">
        <v>1E-3</v>
      </c>
      <c r="AF181">
        <v>0.14499999999999999</v>
      </c>
      <c r="AG181">
        <v>0.31</v>
      </c>
      <c r="AH181">
        <v>0.15</v>
      </c>
      <c r="AI181">
        <v>2.1999999999999999E-2</v>
      </c>
      <c r="AJ181">
        <v>3.7999999999999999E-2</v>
      </c>
      <c r="AK181">
        <v>1.4999999999999999E-2</v>
      </c>
      <c r="AL181">
        <v>7.0000000000000001E-3</v>
      </c>
      <c r="AM181">
        <v>2.5</v>
      </c>
      <c r="AW181">
        <v>4.5999999999999996</v>
      </c>
      <c r="BB181" t="s">
        <v>257</v>
      </c>
      <c r="BC181">
        <v>7</v>
      </c>
      <c r="BE181">
        <v>2.1000000000000001E-2</v>
      </c>
      <c r="BF181">
        <v>0.64200000000000002</v>
      </c>
      <c r="BG181">
        <v>3.0000000000000001E-3</v>
      </c>
      <c r="BP181">
        <v>10</v>
      </c>
      <c r="BQ181">
        <v>3044</v>
      </c>
    </row>
    <row r="182" spans="1:79" x14ac:dyDescent="0.25">
      <c r="A182" t="s">
        <v>194</v>
      </c>
      <c r="B182">
        <v>7247350</v>
      </c>
      <c r="C182" s="1">
        <v>42108</v>
      </c>
      <c r="D182" s="2">
        <v>0.41666666666666669</v>
      </c>
      <c r="G182" t="s">
        <v>200</v>
      </c>
      <c r="H182" t="s">
        <v>196</v>
      </c>
      <c r="I182" t="s">
        <v>197</v>
      </c>
      <c r="J182" t="s">
        <v>198</v>
      </c>
      <c r="N182">
        <v>15.8</v>
      </c>
      <c r="P182">
        <v>750</v>
      </c>
      <c r="T182">
        <v>11000</v>
      </c>
      <c r="W182">
        <v>46</v>
      </c>
      <c r="X182">
        <v>5.6999999999999998E-4</v>
      </c>
      <c r="Y182">
        <v>8.8000000000000007</v>
      </c>
      <c r="Z182">
        <v>90</v>
      </c>
      <c r="AA182">
        <v>6.2</v>
      </c>
      <c r="AB182">
        <v>1.2</v>
      </c>
      <c r="AC182">
        <v>1</v>
      </c>
      <c r="AD182">
        <v>0.02</v>
      </c>
      <c r="AE182">
        <v>2E-3</v>
      </c>
      <c r="AF182">
        <v>0.17599999999999999</v>
      </c>
      <c r="AG182">
        <v>1</v>
      </c>
      <c r="AH182">
        <v>0.18</v>
      </c>
      <c r="AI182">
        <v>0.06</v>
      </c>
      <c r="AJ182">
        <v>0.26700000000000002</v>
      </c>
      <c r="AK182">
        <v>3.7999999999999999E-2</v>
      </c>
      <c r="AL182">
        <v>1.9E-2</v>
      </c>
      <c r="AM182">
        <v>13.4</v>
      </c>
      <c r="AW182">
        <v>312</v>
      </c>
      <c r="AX182">
        <v>4</v>
      </c>
      <c r="BC182">
        <v>140</v>
      </c>
      <c r="BE182">
        <v>2.1999999999999999E-2</v>
      </c>
      <c r="BF182">
        <v>0.78</v>
      </c>
      <c r="BG182">
        <v>7.0000000000000001E-3</v>
      </c>
      <c r="BP182">
        <v>10</v>
      </c>
      <c r="BQ182">
        <v>3053</v>
      </c>
    </row>
    <row r="183" spans="1:79" x14ac:dyDescent="0.25">
      <c r="A183" t="s">
        <v>194</v>
      </c>
      <c r="B183">
        <v>7247350</v>
      </c>
      <c r="C183" s="1">
        <v>42132</v>
      </c>
      <c r="D183" s="2">
        <v>0.48958333333333331</v>
      </c>
      <c r="G183" t="s">
        <v>200</v>
      </c>
      <c r="H183" t="s">
        <v>196</v>
      </c>
      <c r="I183" t="s">
        <v>197</v>
      </c>
      <c r="J183" t="s">
        <v>198</v>
      </c>
      <c r="M183">
        <v>220</v>
      </c>
      <c r="N183">
        <v>20.2</v>
      </c>
      <c r="O183">
        <v>22</v>
      </c>
      <c r="P183">
        <v>748</v>
      </c>
      <c r="Q183">
        <v>100</v>
      </c>
      <c r="S183">
        <v>2</v>
      </c>
      <c r="T183">
        <v>139000</v>
      </c>
      <c r="U183">
        <v>10</v>
      </c>
      <c r="W183">
        <v>30</v>
      </c>
      <c r="X183">
        <v>3.2000000000000003E-4</v>
      </c>
      <c r="Y183">
        <v>7.9</v>
      </c>
      <c r="Z183">
        <v>89</v>
      </c>
      <c r="AA183">
        <v>6.5</v>
      </c>
      <c r="AB183">
        <v>1.9</v>
      </c>
      <c r="AC183">
        <v>1.7</v>
      </c>
      <c r="AD183">
        <v>0.03</v>
      </c>
      <c r="AE183">
        <v>5.0000000000000001E-3</v>
      </c>
      <c r="AF183">
        <v>0.10199999999999999</v>
      </c>
      <c r="AG183">
        <v>1.7</v>
      </c>
      <c r="AH183">
        <v>0.11</v>
      </c>
      <c r="AI183">
        <v>0.11799999999999999</v>
      </c>
      <c r="AJ183">
        <v>0.373</v>
      </c>
      <c r="AK183">
        <v>6.2E-2</v>
      </c>
      <c r="AL183">
        <v>3.9E-2</v>
      </c>
      <c r="AM183">
        <v>16.3</v>
      </c>
      <c r="AW183">
        <v>3940</v>
      </c>
      <c r="AY183">
        <v>1003</v>
      </c>
      <c r="BB183">
        <v>180</v>
      </c>
      <c r="BC183">
        <v>200</v>
      </c>
      <c r="BE183">
        <v>3.5000000000000003E-2</v>
      </c>
      <c r="BF183">
        <v>0.45300000000000001</v>
      </c>
      <c r="BG183">
        <v>1.7000000000000001E-2</v>
      </c>
      <c r="BI183">
        <v>1</v>
      </c>
      <c r="BK183">
        <v>2</v>
      </c>
      <c r="BL183">
        <v>4</v>
      </c>
      <c r="BP183">
        <v>10</v>
      </c>
      <c r="BQ183">
        <v>3054</v>
      </c>
      <c r="BR183">
        <v>30</v>
      </c>
      <c r="BS183">
        <v>2</v>
      </c>
      <c r="BU183">
        <v>40166</v>
      </c>
    </row>
    <row r="184" spans="1:79" x14ac:dyDescent="0.25">
      <c r="A184" t="s">
        <v>194</v>
      </c>
      <c r="B184">
        <v>7247350</v>
      </c>
      <c r="C184" s="1">
        <v>42135</v>
      </c>
      <c r="D184" s="2">
        <v>0.70833333333333337</v>
      </c>
      <c r="G184" t="s">
        <v>200</v>
      </c>
      <c r="H184" t="s">
        <v>196</v>
      </c>
      <c r="I184" t="s">
        <v>197</v>
      </c>
      <c r="J184" t="s">
        <v>198</v>
      </c>
      <c r="N184">
        <v>18.399999999999999</v>
      </c>
      <c r="O184">
        <v>24.9</v>
      </c>
      <c r="P184">
        <v>750</v>
      </c>
      <c r="T184">
        <v>21200</v>
      </c>
      <c r="V184">
        <v>22.1</v>
      </c>
      <c r="W184">
        <v>35</v>
      </c>
      <c r="X184">
        <v>6.7000000000000002E-4</v>
      </c>
      <c r="Y184">
        <v>7.5</v>
      </c>
      <c r="Z184">
        <v>81</v>
      </c>
      <c r="AA184">
        <v>6.2</v>
      </c>
      <c r="AB184">
        <v>0.83</v>
      </c>
      <c r="AC184">
        <v>0.74</v>
      </c>
      <c r="AD184">
        <v>0.02</v>
      </c>
      <c r="AE184">
        <v>2E-3</v>
      </c>
      <c r="AF184">
        <v>5.8999999999999997E-2</v>
      </c>
      <c r="AG184">
        <v>0.77</v>
      </c>
      <c r="AH184">
        <v>0.06</v>
      </c>
      <c r="AI184">
        <v>0.104</v>
      </c>
      <c r="AJ184">
        <v>0.21199999999999999</v>
      </c>
      <c r="AK184">
        <v>5.5E-2</v>
      </c>
      <c r="AL184">
        <v>3.4000000000000002E-2</v>
      </c>
      <c r="AM184">
        <v>10.6</v>
      </c>
      <c r="AV184">
        <v>6.74</v>
      </c>
      <c r="AW184">
        <v>601</v>
      </c>
      <c r="AX184">
        <v>3.5</v>
      </c>
      <c r="BB184">
        <v>86</v>
      </c>
      <c r="BC184">
        <v>78</v>
      </c>
      <c r="BE184">
        <v>2.8000000000000001E-2</v>
      </c>
      <c r="BF184">
        <v>0.26300000000000001</v>
      </c>
      <c r="BG184">
        <v>5.0000000000000001E-3</v>
      </c>
      <c r="BP184">
        <v>10</v>
      </c>
      <c r="BQ184">
        <v>3052</v>
      </c>
    </row>
    <row r="185" spans="1:79" x14ac:dyDescent="0.25">
      <c r="A185" t="s">
        <v>194</v>
      </c>
      <c r="B185">
        <v>7247350</v>
      </c>
      <c r="C185" s="1">
        <v>42215</v>
      </c>
      <c r="D185" s="2">
        <v>0.52083333333333337</v>
      </c>
      <c r="G185" t="s">
        <v>200</v>
      </c>
      <c r="H185" t="s">
        <v>196</v>
      </c>
      <c r="I185" t="s">
        <v>197</v>
      </c>
      <c r="J185" t="s">
        <v>198</v>
      </c>
      <c r="N185">
        <v>34</v>
      </c>
      <c r="O185">
        <v>32.6</v>
      </c>
      <c r="P185">
        <v>754</v>
      </c>
      <c r="T185">
        <v>7.4</v>
      </c>
      <c r="W185">
        <v>272</v>
      </c>
      <c r="X185">
        <v>3.0000000000000001E-5</v>
      </c>
      <c r="Y185">
        <v>7</v>
      </c>
      <c r="Z185">
        <v>100</v>
      </c>
      <c r="AA185">
        <v>7.6</v>
      </c>
      <c r="AB185" t="s">
        <v>258</v>
      </c>
      <c r="AC185" t="s">
        <v>213</v>
      </c>
      <c r="AD185" t="s">
        <v>204</v>
      </c>
      <c r="AE185" t="s">
        <v>205</v>
      </c>
      <c r="AF185" t="s">
        <v>226</v>
      </c>
      <c r="AG185">
        <v>0.54</v>
      </c>
      <c r="AH185" t="s">
        <v>204</v>
      </c>
      <c r="AI185">
        <v>1.4E-2</v>
      </c>
      <c r="AJ185">
        <v>7.3999999999999996E-2</v>
      </c>
      <c r="AK185">
        <v>0.01</v>
      </c>
      <c r="AL185">
        <v>5.0000000000000001E-3</v>
      </c>
      <c r="AM185">
        <v>7.3</v>
      </c>
      <c r="BB185" t="s">
        <v>259</v>
      </c>
      <c r="BC185">
        <v>17</v>
      </c>
      <c r="BE185" t="s">
        <v>210</v>
      </c>
      <c r="BF185" t="s">
        <v>228</v>
      </c>
      <c r="BG185" t="s">
        <v>212</v>
      </c>
      <c r="BP185">
        <v>10</v>
      </c>
      <c r="BQ185">
        <v>3044</v>
      </c>
    </row>
    <row r="186" spans="1:79" x14ac:dyDescent="0.25">
      <c r="A186" t="s">
        <v>194</v>
      </c>
      <c r="B186">
        <v>7247350</v>
      </c>
      <c r="C186" s="1">
        <v>42227</v>
      </c>
      <c r="D186" s="2">
        <v>0.54166666666666663</v>
      </c>
      <c r="G186" t="s">
        <v>200</v>
      </c>
      <c r="H186" t="s">
        <v>196</v>
      </c>
      <c r="I186" t="s">
        <v>197</v>
      </c>
      <c r="J186" t="s">
        <v>198</v>
      </c>
      <c r="N186">
        <v>33.5</v>
      </c>
      <c r="O186">
        <v>28.4</v>
      </c>
      <c r="P186">
        <v>750</v>
      </c>
      <c r="T186">
        <v>3.8</v>
      </c>
      <c r="W186">
        <v>333</v>
      </c>
      <c r="X186">
        <v>2.0000000000000002E-5</v>
      </c>
      <c r="Y186">
        <v>7.3</v>
      </c>
      <c r="Z186">
        <v>103</v>
      </c>
      <c r="AA186">
        <v>7.8</v>
      </c>
      <c r="AB186" t="s">
        <v>260</v>
      </c>
      <c r="AC186" t="s">
        <v>261</v>
      </c>
      <c r="AD186" t="s">
        <v>204</v>
      </c>
      <c r="AE186" t="s">
        <v>205</v>
      </c>
      <c r="AF186" t="s">
        <v>226</v>
      </c>
      <c r="AG186">
        <v>0.68</v>
      </c>
      <c r="AH186" t="s">
        <v>204</v>
      </c>
      <c r="AI186" t="s">
        <v>207</v>
      </c>
      <c r="AJ186">
        <v>7.8E-2</v>
      </c>
      <c r="AK186">
        <v>0.01</v>
      </c>
      <c r="AL186" t="s">
        <v>208</v>
      </c>
      <c r="AM186">
        <v>7</v>
      </c>
      <c r="BB186">
        <v>22</v>
      </c>
      <c r="BE186" t="s">
        <v>210</v>
      </c>
      <c r="BF186" t="s">
        <v>228</v>
      </c>
      <c r="BG186" t="s">
        <v>212</v>
      </c>
      <c r="BP186">
        <v>40</v>
      </c>
      <c r="BQ186">
        <v>3044</v>
      </c>
    </row>
    <row r="187" spans="1:79" x14ac:dyDescent="0.25">
      <c r="A187" t="s">
        <v>194</v>
      </c>
      <c r="B187">
        <v>7247350</v>
      </c>
      <c r="C187" s="1">
        <v>42297</v>
      </c>
      <c r="D187" s="2">
        <v>0.52083333333333337</v>
      </c>
      <c r="G187" t="s">
        <v>200</v>
      </c>
      <c r="H187" t="s">
        <v>196</v>
      </c>
      <c r="I187" t="s">
        <v>197</v>
      </c>
      <c r="J187" t="s">
        <v>198</v>
      </c>
      <c r="N187">
        <v>18.2</v>
      </c>
      <c r="O187">
        <v>15.7</v>
      </c>
      <c r="P187">
        <v>753</v>
      </c>
      <c r="W187">
        <v>181</v>
      </c>
      <c r="X187">
        <v>5.0000000000000002E-5</v>
      </c>
      <c r="Y187">
        <v>7.5</v>
      </c>
      <c r="Z187">
        <v>81</v>
      </c>
      <c r="AA187">
        <v>7.3</v>
      </c>
      <c r="AB187">
        <v>2.8</v>
      </c>
      <c r="AC187">
        <v>2.8</v>
      </c>
      <c r="AD187">
        <v>0.03</v>
      </c>
      <c r="AE187">
        <v>1E-3</v>
      </c>
      <c r="AF187">
        <v>1.4E-2</v>
      </c>
      <c r="AG187">
        <v>2.8</v>
      </c>
      <c r="AH187">
        <v>0.01</v>
      </c>
      <c r="AI187">
        <v>1.2999999999999999E-2</v>
      </c>
      <c r="AJ187">
        <v>4.4999999999999998E-2</v>
      </c>
      <c r="AK187">
        <v>1.4999999999999999E-2</v>
      </c>
      <c r="AL187">
        <v>4.0000000000000001E-3</v>
      </c>
      <c r="AM187">
        <v>4.7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Y187">
        <v>1001</v>
      </c>
      <c r="BB187" t="s">
        <v>199</v>
      </c>
      <c r="BC187">
        <v>10</v>
      </c>
      <c r="BE187">
        <v>3.5000000000000003E-2</v>
      </c>
      <c r="BF187">
        <v>6.0999999999999999E-2</v>
      </c>
      <c r="BG187">
        <v>4.0000000000000001E-3</v>
      </c>
      <c r="BH187">
        <v>10</v>
      </c>
      <c r="BP187">
        <v>70</v>
      </c>
      <c r="BQ187">
        <v>3044</v>
      </c>
      <c r="BR187">
        <v>30</v>
      </c>
      <c r="BS187">
        <v>2</v>
      </c>
      <c r="BT187">
        <v>10</v>
      </c>
      <c r="BU187">
        <v>40182</v>
      </c>
      <c r="BZ187">
        <v>81505</v>
      </c>
      <c r="CA187">
        <v>10028</v>
      </c>
    </row>
    <row r="188" spans="1:79" x14ac:dyDescent="0.25">
      <c r="A188" t="s">
        <v>194</v>
      </c>
      <c r="B188">
        <v>7247350</v>
      </c>
      <c r="C188" s="1">
        <v>42326</v>
      </c>
      <c r="D188" s="2">
        <v>0.58333333333333337</v>
      </c>
      <c r="G188" t="s">
        <v>195</v>
      </c>
      <c r="H188" t="s">
        <v>196</v>
      </c>
      <c r="I188" t="s">
        <v>197</v>
      </c>
      <c r="J188" t="s">
        <v>198</v>
      </c>
      <c r="N188">
        <v>13.8</v>
      </c>
      <c r="O188">
        <v>13.2</v>
      </c>
      <c r="W188">
        <v>108</v>
      </c>
      <c r="X188">
        <v>9.0000000000000006E-5</v>
      </c>
      <c r="Y188">
        <v>8.8000000000000007</v>
      </c>
      <c r="AA188">
        <v>7</v>
      </c>
      <c r="AB188">
        <v>1.4</v>
      </c>
      <c r="AC188">
        <v>0.77</v>
      </c>
      <c r="AD188">
        <v>0.01</v>
      </c>
      <c r="AE188">
        <v>5.0000000000000001E-3</v>
      </c>
      <c r="AF188">
        <v>0.61199999999999999</v>
      </c>
      <c r="AG188">
        <v>0.78</v>
      </c>
      <c r="AH188">
        <v>0.62</v>
      </c>
      <c r="AI188">
        <v>4.8000000000000001E-2</v>
      </c>
      <c r="AJ188">
        <v>0.17399999999999999</v>
      </c>
      <c r="AK188">
        <v>0.03</v>
      </c>
      <c r="AL188">
        <v>1.6E-2</v>
      </c>
      <c r="AM188">
        <v>9.6</v>
      </c>
      <c r="AX188">
        <v>1</v>
      </c>
      <c r="BC188">
        <v>91</v>
      </c>
      <c r="BE188">
        <v>1.6E-2</v>
      </c>
      <c r="BF188">
        <v>2.71</v>
      </c>
      <c r="BG188">
        <v>1.4999999999999999E-2</v>
      </c>
      <c r="BP188">
        <v>10</v>
      </c>
      <c r="BQ188">
        <v>3053</v>
      </c>
    </row>
    <row r="189" spans="1:79" x14ac:dyDescent="0.25">
      <c r="A189" t="s">
        <v>194</v>
      </c>
      <c r="B189">
        <v>7247350</v>
      </c>
      <c r="C189" s="1">
        <v>42338</v>
      </c>
      <c r="D189" s="2">
        <v>0.53125</v>
      </c>
      <c r="G189" t="s">
        <v>195</v>
      </c>
      <c r="H189" t="s">
        <v>196</v>
      </c>
      <c r="I189" t="s">
        <v>197</v>
      </c>
      <c r="J189" t="s">
        <v>198</v>
      </c>
      <c r="M189">
        <v>210</v>
      </c>
      <c r="R189">
        <v>50</v>
      </c>
      <c r="U189">
        <v>10</v>
      </c>
      <c r="AB189">
        <v>0.92</v>
      </c>
      <c r="AC189">
        <v>0.51</v>
      </c>
      <c r="AD189">
        <v>0.02</v>
      </c>
      <c r="AE189">
        <v>2E-3</v>
      </c>
      <c r="AF189">
        <v>0.39900000000000002</v>
      </c>
      <c r="AG189">
        <v>0.52</v>
      </c>
      <c r="AH189">
        <v>0.4</v>
      </c>
      <c r="AI189">
        <v>0.222</v>
      </c>
      <c r="AJ189">
        <v>0.186</v>
      </c>
      <c r="AK189">
        <v>8.8999999999999996E-2</v>
      </c>
      <c r="AL189">
        <v>7.1999999999999995E-2</v>
      </c>
      <c r="AM189">
        <v>7.5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1</v>
      </c>
      <c r="AU189">
        <v>3</v>
      </c>
      <c r="AX189">
        <v>0.5</v>
      </c>
      <c r="AY189">
        <v>1001</v>
      </c>
      <c r="BB189">
        <v>44</v>
      </c>
      <c r="BE189">
        <v>2.3E-2</v>
      </c>
      <c r="BF189">
        <v>1.77</v>
      </c>
      <c r="BG189">
        <v>8.0000000000000002E-3</v>
      </c>
      <c r="BJ189">
        <v>2</v>
      </c>
      <c r="BK189">
        <v>3</v>
      </c>
      <c r="BP189">
        <v>10</v>
      </c>
      <c r="BQ189">
        <v>3052</v>
      </c>
      <c r="BR189">
        <v>30</v>
      </c>
      <c r="BS189">
        <v>2</v>
      </c>
      <c r="BU189">
        <v>40182</v>
      </c>
      <c r="CA189">
        <v>10028</v>
      </c>
    </row>
    <row r="190" spans="1:79" x14ac:dyDescent="0.25">
      <c r="A190" t="s">
        <v>194</v>
      </c>
      <c r="B190">
        <v>7247350</v>
      </c>
      <c r="C190" s="1">
        <v>42366</v>
      </c>
      <c r="D190" s="2">
        <v>0.47916666666666669</v>
      </c>
      <c r="G190" t="s">
        <v>195</v>
      </c>
      <c r="H190" t="s">
        <v>196</v>
      </c>
      <c r="I190" t="s">
        <v>197</v>
      </c>
      <c r="J190" t="s">
        <v>198</v>
      </c>
      <c r="N190">
        <v>10.6</v>
      </c>
      <c r="O190">
        <v>6.3</v>
      </c>
      <c r="P190">
        <v>733</v>
      </c>
      <c r="W190">
        <v>29</v>
      </c>
      <c r="X190">
        <v>3.6999999999999999E-4</v>
      </c>
      <c r="Y190">
        <v>9.6999999999999993</v>
      </c>
      <c r="Z190">
        <v>91</v>
      </c>
      <c r="AA190">
        <v>6.4</v>
      </c>
      <c r="AB190">
        <v>0.57999999999999996</v>
      </c>
      <c r="AC190">
        <v>0.47</v>
      </c>
      <c r="AD190">
        <v>0.01</v>
      </c>
      <c r="AE190">
        <v>2E-3</v>
      </c>
      <c r="AF190">
        <v>9.5000000000000001E-2</v>
      </c>
      <c r="AG190">
        <v>0.49</v>
      </c>
      <c r="AH190">
        <v>0.1</v>
      </c>
      <c r="AI190">
        <v>0.129</v>
      </c>
      <c r="AJ190" t="s">
        <v>376</v>
      </c>
      <c r="AK190" t="s">
        <v>377</v>
      </c>
      <c r="AL190">
        <v>4.2000000000000003E-2</v>
      </c>
      <c r="AM190">
        <v>6.9</v>
      </c>
      <c r="AX190">
        <v>3</v>
      </c>
      <c r="BB190">
        <v>67</v>
      </c>
      <c r="BC190">
        <v>77</v>
      </c>
      <c r="BE190">
        <v>1.6E-2</v>
      </c>
      <c r="BF190">
        <v>0.42199999999999999</v>
      </c>
      <c r="BG190">
        <v>7.0000000000000001E-3</v>
      </c>
      <c r="BP190">
        <v>10</v>
      </c>
      <c r="BQ190">
        <v>3054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opLeftCell="A4" workbookViewId="0">
      <selection activeCell="Q24" sqref="Q24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347</v>
      </c>
      <c r="E1" s="8" t="s">
        <v>372</v>
      </c>
      <c r="F1" t="s">
        <v>361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>
        <v>3.0000000000000002E-2</v>
      </c>
      <c r="E2">
        <f>LN(D2)</f>
        <v>-3.5065578973199818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I2">
        <f>-8.03275+0.2429*F2-2.716*G2+4.016*H2</f>
        <v>-3.3211394624629333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3.4000000000000002E-2</v>
      </c>
      <c r="E3">
        <f t="shared" ref="E3:E54" si="1">LN(D3)</f>
        <v>-3.3813947543659757</v>
      </c>
      <c r="F3">
        <f t="shared" ref="F3:F54" si="2">LN(C3)</f>
        <v>0.95551144502743635</v>
      </c>
      <c r="G3">
        <f t="shared" ref="G3:G54" si="3">SIN(2*3.14*B3)</f>
        <v>-0.31619500849761017</v>
      </c>
      <c r="H3">
        <f t="shared" ref="H3:H54" si="4">COS(2*3.14*B3)</f>
        <v>0.94869421659520847</v>
      </c>
      <c r="I3">
        <f t="shared" ref="I3:I54" si="5">-8.03275+0.2429*F3-2.716*G3+4.016*H3</f>
        <v>-3.1319146530769699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0.17499999999999999</v>
      </c>
      <c r="E4">
        <f t="shared" si="1"/>
        <v>-1.742969305058623</v>
      </c>
      <c r="F4">
        <f t="shared" si="2"/>
        <v>3.7376696182833684</v>
      </c>
      <c r="G4">
        <f t="shared" si="3"/>
        <v>-0.32825654642240965</v>
      </c>
      <c r="H4">
        <f t="shared" si="4"/>
        <v>0.9445886087238361</v>
      </c>
      <c r="I4">
        <f t="shared" si="5"/>
        <v>-2.4398574170007796</v>
      </c>
      <c r="U4" s="11" t="s">
        <v>315</v>
      </c>
      <c r="V4" s="11">
        <v>0.67375827583426384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4.1999999999999996E-2</v>
      </c>
      <c r="E5">
        <f t="shared" si="1"/>
        <v>-3.1700856606987688</v>
      </c>
      <c r="F5">
        <f t="shared" si="2"/>
        <v>1.9169226121820611</v>
      </c>
      <c r="G5">
        <f t="shared" si="3"/>
        <v>-0.343258303815903</v>
      </c>
      <c r="H5">
        <f t="shared" si="4"/>
        <v>0.93924104300303513</v>
      </c>
      <c r="I5">
        <f t="shared" si="5"/>
        <v>-2.8628479156367961</v>
      </c>
      <c r="U5" s="11" t="s">
        <v>316</v>
      </c>
      <c r="V5" s="11">
        <v>0.45395021425515991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0.14700000000000002</v>
      </c>
      <c r="E6">
        <f t="shared" si="1"/>
        <v>-1.9173226922034006</v>
      </c>
      <c r="F6">
        <f t="shared" si="2"/>
        <v>6.1398845522262553</v>
      </c>
      <c r="G6">
        <f t="shared" si="3"/>
        <v>-0.36114515068696479</v>
      </c>
      <c r="H6">
        <f t="shared" si="4"/>
        <v>0.93250961396400067</v>
      </c>
      <c r="I6">
        <f t="shared" si="5"/>
        <v>-1.8155432033190193</v>
      </c>
      <c r="U6" s="11" t="s">
        <v>317</v>
      </c>
      <c r="V6" s="11">
        <v>0.44324335571114348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0.21899999999999997</v>
      </c>
      <c r="E7">
        <f t="shared" si="1"/>
        <v>-1.5186835491656363</v>
      </c>
      <c r="F7">
        <f t="shared" si="2"/>
        <v>6.0776422433490342</v>
      </c>
      <c r="G7">
        <f t="shared" si="3"/>
        <v>-0.3789000887759551</v>
      </c>
      <c r="H7">
        <f t="shared" si="4"/>
        <v>0.92543758445698177</v>
      </c>
      <c r="I7">
        <f t="shared" si="5"/>
        <v>-1.8108407187957867</v>
      </c>
      <c r="U7" s="11" t="s">
        <v>318</v>
      </c>
      <c r="V7" s="11">
        <v>0.72120322949666493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6.1000000000000013E-2</v>
      </c>
      <c r="E8">
        <f t="shared" si="1"/>
        <v>-2.7968814148088255</v>
      </c>
      <c r="F8">
        <f t="shared" si="2"/>
        <v>2.7080502011022101</v>
      </c>
      <c r="G8">
        <f t="shared" si="3"/>
        <v>-0.43991042548333131</v>
      </c>
      <c r="H8">
        <f t="shared" si="4"/>
        <v>0.89804165691301563</v>
      </c>
      <c r="I8">
        <f t="shared" si="5"/>
        <v>-2.5736325963768745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5.6999999999999995E-2</v>
      </c>
      <c r="E9">
        <f t="shared" si="1"/>
        <v>-2.864704011147587</v>
      </c>
      <c r="F9">
        <f t="shared" si="2"/>
        <v>0.74193734472937733</v>
      </c>
      <c r="G9">
        <f t="shared" si="3"/>
        <v>-0.48230014142624089</v>
      </c>
      <c r="H9">
        <f t="shared" si="4"/>
        <v>0.87600603512774278</v>
      </c>
      <c r="I9">
        <f t="shared" si="5"/>
        <v>-3.0245659977785491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40771</v>
      </c>
      <c r="B10" s="3">
        <f t="shared" si="0"/>
        <v>228</v>
      </c>
      <c r="C10">
        <v>0.02</v>
      </c>
      <c r="D10">
        <v>4.2999999999999997E-2</v>
      </c>
      <c r="E10">
        <f t="shared" si="1"/>
        <v>-3.1465551632885749</v>
      </c>
      <c r="F10">
        <f t="shared" si="2"/>
        <v>-3.912023005428146</v>
      </c>
      <c r="G10">
        <f t="shared" si="3"/>
        <v>-0.66407057624574983</v>
      </c>
      <c r="H10">
        <f t="shared" si="4"/>
        <v>0.74766989357913671</v>
      </c>
      <c r="I10">
        <f t="shared" si="5"/>
        <v>-4.1767224103212275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40820</v>
      </c>
      <c r="B11" s="3">
        <f t="shared" si="0"/>
        <v>277</v>
      </c>
      <c r="C11">
        <v>0.03</v>
      </c>
      <c r="D11">
        <v>3.7999999999999999E-2</v>
      </c>
      <c r="E11">
        <f t="shared" si="1"/>
        <v>-3.2701691192557512</v>
      </c>
      <c r="F11">
        <f t="shared" si="2"/>
        <v>-3.5065578973199818</v>
      </c>
      <c r="G11">
        <f t="shared" si="3"/>
        <v>-0.77222140397512284</v>
      </c>
      <c r="H11">
        <f t="shared" si="4"/>
        <v>0.63535352619049035</v>
      </c>
      <c r="I11">
        <f t="shared" si="5"/>
        <v>-4.2355598188815806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40856</v>
      </c>
      <c r="B12" s="3">
        <f t="shared" si="0"/>
        <v>313</v>
      </c>
      <c r="C12">
        <v>90</v>
      </c>
      <c r="D12">
        <v>0.193</v>
      </c>
      <c r="E12">
        <f t="shared" si="1"/>
        <v>-1.6450650900772514</v>
      </c>
      <c r="F12">
        <f t="shared" si="2"/>
        <v>4.499809670330265</v>
      </c>
      <c r="G12">
        <f t="shared" si="3"/>
        <v>-0.83984691643820719</v>
      </c>
      <c r="H12">
        <f t="shared" si="4"/>
        <v>0.54282332019657653</v>
      </c>
      <c r="I12">
        <f t="shared" si="5"/>
        <v>-2.4787435521211565</v>
      </c>
      <c r="U12" s="11" t="s">
        <v>321</v>
      </c>
      <c r="V12" s="11">
        <v>1</v>
      </c>
      <c r="W12" s="11">
        <v>22.052685609430203</v>
      </c>
      <c r="X12" s="11">
        <v>22.052685609430203</v>
      </c>
      <c r="Y12" s="11">
        <v>42.39807711934796</v>
      </c>
      <c r="Z12" s="11">
        <v>3.2179104045683683E-8</v>
      </c>
      <c r="AA12"/>
      <c r="AB12"/>
      <c r="AC12"/>
    </row>
    <row r="13" spans="1:29" x14ac:dyDescent="0.25">
      <c r="A13" s="1">
        <v>40869</v>
      </c>
      <c r="B13" s="3">
        <f t="shared" si="0"/>
        <v>326</v>
      </c>
      <c r="C13" s="10">
        <v>1400</v>
      </c>
      <c r="D13">
        <v>0.218</v>
      </c>
      <c r="E13">
        <f t="shared" si="1"/>
        <v>-1.523260216193048</v>
      </c>
      <c r="F13">
        <f t="shared" si="2"/>
        <v>7.2442275156033498</v>
      </c>
      <c r="G13">
        <f t="shared" si="3"/>
        <v>-0.86159831859110203</v>
      </c>
      <c r="H13">
        <f t="shared" si="4"/>
        <v>0.50759071839523018</v>
      </c>
      <c r="I13">
        <f t="shared" si="5"/>
        <v>-1.8945417780912686</v>
      </c>
      <c r="U13" s="11" t="s">
        <v>322</v>
      </c>
      <c r="V13" s="11">
        <v>51</v>
      </c>
      <c r="W13" s="11">
        <v>26.526839010057376</v>
      </c>
      <c r="X13" s="11">
        <v>0.5201340982364191</v>
      </c>
      <c r="Y13" s="11"/>
      <c r="Z13" s="11"/>
      <c r="AA13"/>
      <c r="AB13"/>
      <c r="AC13"/>
    </row>
    <row r="14" spans="1:29" ht="15.75" thickBot="1" x14ac:dyDescent="0.3">
      <c r="A14" s="1">
        <v>40882</v>
      </c>
      <c r="B14" s="3">
        <f t="shared" si="0"/>
        <v>339</v>
      </c>
      <c r="C14">
        <v>312</v>
      </c>
      <c r="D14">
        <v>0.08</v>
      </c>
      <c r="E14">
        <f t="shared" si="1"/>
        <v>-2.5257286443082556</v>
      </c>
      <c r="F14">
        <f t="shared" si="2"/>
        <v>5.7430031878094825</v>
      </c>
      <c r="G14">
        <f t="shared" si="3"/>
        <v>-0.88187254512727109</v>
      </c>
      <c r="H14">
        <f t="shared" si="4"/>
        <v>0.47148787275045489</v>
      </c>
      <c r="I14">
        <f t="shared" si="5"/>
        <v>-2.3491133961495816</v>
      </c>
      <c r="U14" s="12" t="s">
        <v>323</v>
      </c>
      <c r="V14" s="12">
        <v>52</v>
      </c>
      <c r="W14" s="12">
        <v>48.579524619487579</v>
      </c>
      <c r="X14" s="12"/>
      <c r="Y14" s="12"/>
      <c r="Z14" s="12"/>
      <c r="AA14"/>
      <c r="AB14"/>
      <c r="AC14"/>
    </row>
    <row r="15" spans="1:29" ht="15.75" thickBot="1" x14ac:dyDescent="0.3">
      <c r="A15" s="1">
        <v>40885</v>
      </c>
      <c r="B15" s="3">
        <f t="shared" si="0"/>
        <v>342</v>
      </c>
      <c r="C15">
        <v>56</v>
      </c>
      <c r="D15">
        <v>2.4999999999999994E-2</v>
      </c>
      <c r="E15">
        <f t="shared" si="1"/>
        <v>-3.6888794541139367</v>
      </c>
      <c r="F15">
        <f t="shared" si="2"/>
        <v>4.0253516907351496</v>
      </c>
      <c r="G15">
        <f t="shared" si="3"/>
        <v>-0.88633771360557756</v>
      </c>
      <c r="H15">
        <f t="shared" si="4"/>
        <v>0.46303936921220556</v>
      </c>
      <c r="I15">
        <f t="shared" si="5"/>
        <v>-2.7881327374114662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40933</v>
      </c>
      <c r="B16" s="3">
        <f t="shared" ref="B16:B25" si="6">_xlfn.DAYS(A16,A$58)</f>
        <v>25</v>
      </c>
      <c r="C16">
        <v>623</v>
      </c>
      <c r="D16">
        <v>0.20100000000000001</v>
      </c>
      <c r="E16">
        <f t="shared" si="1"/>
        <v>-1.6044503709230613</v>
      </c>
      <c r="F16">
        <f t="shared" si="2"/>
        <v>6.4345465187874531</v>
      </c>
      <c r="G16">
        <f t="shared" si="3"/>
        <v>-7.95485428747221E-2</v>
      </c>
      <c r="H16">
        <f t="shared" si="4"/>
        <v>0.99683099336171754</v>
      </c>
      <c r="I16">
        <f t="shared" si="5"/>
        <v>-2.2504715387981253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40946</v>
      </c>
      <c r="B17" s="3">
        <f t="shared" si="6"/>
        <v>38</v>
      </c>
      <c r="C17">
        <v>31</v>
      </c>
      <c r="D17">
        <v>2.6999999999999996E-2</v>
      </c>
      <c r="E17">
        <f t="shared" si="1"/>
        <v>-3.6119184129778081</v>
      </c>
      <c r="F17">
        <f t="shared" si="2"/>
        <v>3.4339872044851463</v>
      </c>
      <c r="G17">
        <f t="shared" si="3"/>
        <v>-0.12074632392877042</v>
      </c>
      <c r="H17">
        <f t="shared" si="4"/>
        <v>0.99268339628387481</v>
      </c>
      <c r="I17">
        <f t="shared" si="5"/>
        <v>-2.8840709727639764</v>
      </c>
      <c r="U17" s="11" t="s">
        <v>324</v>
      </c>
      <c r="V17" s="11">
        <v>-3.4178760200886913</v>
      </c>
      <c r="W17" s="11">
        <v>0.14470401529081514</v>
      </c>
      <c r="X17" s="11">
        <v>-23.619773184729556</v>
      </c>
      <c r="Y17" s="11">
        <v>3.9949120004062563E-29</v>
      </c>
      <c r="Z17" s="11">
        <v>-3.7083814526860661</v>
      </c>
      <c r="AA17" s="11">
        <v>-3.1273705874913165</v>
      </c>
      <c r="AB17" s="11">
        <v>-3.7083814526860661</v>
      </c>
      <c r="AC17" s="11">
        <v>-3.1273705874913165</v>
      </c>
    </row>
    <row r="18" spans="1:29" ht="15.75" thickBot="1" x14ac:dyDescent="0.3">
      <c r="A18" s="1">
        <v>40980</v>
      </c>
      <c r="B18" s="3">
        <f t="shared" si="6"/>
        <v>72</v>
      </c>
      <c r="C18">
        <v>230</v>
      </c>
      <c r="D18">
        <v>0.15</v>
      </c>
      <c r="E18">
        <f t="shared" si="1"/>
        <v>-1.8971199848858813</v>
      </c>
      <c r="F18">
        <f t="shared" si="2"/>
        <v>5.4380793089231956</v>
      </c>
      <c r="G18">
        <f t="shared" si="3"/>
        <v>-0.22733691560899974</v>
      </c>
      <c r="H18">
        <f t="shared" si="4"/>
        <v>0.97381616684125061</v>
      </c>
      <c r="I18">
        <f t="shared" si="5"/>
        <v>-2.1835477470340501</v>
      </c>
      <c r="U18" s="12" t="s">
        <v>361</v>
      </c>
      <c r="V18" s="12">
        <v>0.23657880072126927</v>
      </c>
      <c r="W18" s="12">
        <v>3.6333124387731203E-2</v>
      </c>
      <c r="X18" s="12">
        <v>6.5113805847414561</v>
      </c>
      <c r="Y18" s="12">
        <v>3.2179104045683273E-8</v>
      </c>
      <c r="Z18" s="12">
        <v>0.16363700987559365</v>
      </c>
      <c r="AA18" s="12">
        <v>0.30952059156694489</v>
      </c>
      <c r="AB18" s="12">
        <v>0.16363700987559365</v>
      </c>
      <c r="AC18" s="12">
        <v>0.30952059156694489</v>
      </c>
    </row>
    <row r="19" spans="1:29" x14ac:dyDescent="0.25">
      <c r="A19" s="1">
        <v>40989</v>
      </c>
      <c r="B19" s="3">
        <f t="shared" si="6"/>
        <v>81</v>
      </c>
      <c r="C19">
        <v>343</v>
      </c>
      <c r="D19">
        <v>0.11600000000000001</v>
      </c>
      <c r="E19">
        <f t="shared" si="1"/>
        <v>-2.1541650878757723</v>
      </c>
      <c r="F19">
        <f t="shared" si="2"/>
        <v>5.8377304471659395</v>
      </c>
      <c r="G19">
        <f t="shared" si="3"/>
        <v>-0.25515681354012487</v>
      </c>
      <c r="H19">
        <f t="shared" si="4"/>
        <v>0.96689968481950073</v>
      </c>
      <c r="I19">
        <f t="shared" si="5"/>
        <v>-2.0386902345732998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41009</v>
      </c>
      <c r="B20" s="3">
        <f t="shared" si="6"/>
        <v>101</v>
      </c>
      <c r="C20">
        <v>4.2</v>
      </c>
      <c r="D20">
        <v>2.6000000000000002E-2</v>
      </c>
      <c r="E20">
        <f t="shared" si="1"/>
        <v>-3.6496587409606551</v>
      </c>
      <c r="F20">
        <f t="shared" si="2"/>
        <v>1.4350845252893227</v>
      </c>
      <c r="G20">
        <f t="shared" si="3"/>
        <v>-0.31619500849761017</v>
      </c>
      <c r="H20">
        <f t="shared" si="4"/>
        <v>0.94869421659520847</v>
      </c>
      <c r="I20">
        <f t="shared" si="5"/>
        <v>-3.0154263518813571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41073</v>
      </c>
      <c r="B21" s="3">
        <f t="shared" si="6"/>
        <v>165</v>
      </c>
      <c r="C21">
        <v>0.09</v>
      </c>
      <c r="D21">
        <v>3.2000000000000001E-2</v>
      </c>
      <c r="E21">
        <f t="shared" si="1"/>
        <v>-3.4420193761824103</v>
      </c>
      <c r="F21">
        <f t="shared" si="2"/>
        <v>-2.4079456086518722</v>
      </c>
      <c r="G21">
        <f t="shared" si="3"/>
        <v>-0.50171107528673742</v>
      </c>
      <c r="H21">
        <f t="shared" si="4"/>
        <v>0.86503525762515932</v>
      </c>
      <c r="I21">
        <f t="shared" si="5"/>
        <v>-3.7810111132401221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41087</v>
      </c>
      <c r="B22" s="3">
        <f t="shared" si="6"/>
        <v>179</v>
      </c>
      <c r="C22">
        <v>0.09</v>
      </c>
      <c r="D22">
        <v>5.8000000000000003E-2</v>
      </c>
      <c r="E22">
        <f t="shared" si="1"/>
        <v>-2.8473122684357177</v>
      </c>
      <c r="F22">
        <f t="shared" si="2"/>
        <v>-2.4079456086518722</v>
      </c>
      <c r="G22">
        <f t="shared" si="3"/>
        <v>-0.53977515159702316</v>
      </c>
      <c r="H22">
        <f t="shared" si="4"/>
        <v>0.84180923356685189</v>
      </c>
      <c r="I22">
        <f t="shared" si="5"/>
        <v>-3.7709047945995486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41199</v>
      </c>
      <c r="B23" s="3">
        <f t="shared" si="6"/>
        <v>291</v>
      </c>
      <c r="C23">
        <v>4.5</v>
      </c>
      <c r="D23">
        <v>0.10500000000000001</v>
      </c>
      <c r="E23">
        <f t="shared" si="1"/>
        <v>-2.2537949288246137</v>
      </c>
      <c r="F23">
        <f t="shared" si="2"/>
        <v>1.5040773967762742</v>
      </c>
      <c r="G23">
        <f t="shared" si="3"/>
        <v>-0.79977744775433834</v>
      </c>
      <c r="H23">
        <f t="shared" si="4"/>
        <v>0.60029662173258702</v>
      </c>
      <c r="I23">
        <f t="shared" si="5"/>
        <v>-3.0844228193441898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41206</v>
      </c>
      <c r="B24" s="3">
        <f t="shared" si="6"/>
        <v>298</v>
      </c>
      <c r="C24">
        <v>0.68</v>
      </c>
      <c r="D24">
        <v>6.2000000000000006E-2</v>
      </c>
      <c r="E24">
        <f t="shared" si="1"/>
        <v>-2.7806208939370456</v>
      </c>
      <c r="F24">
        <f t="shared" si="2"/>
        <v>-0.38566248081198462</v>
      </c>
      <c r="G24">
        <f t="shared" si="3"/>
        <v>-0.81296244107098592</v>
      </c>
      <c r="H24">
        <f t="shared" si="4"/>
        <v>0.58231612497672058</v>
      </c>
      <c r="I24">
        <f t="shared" si="5"/>
        <v>-3.5798398687339219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41261</v>
      </c>
      <c r="B25" s="3">
        <f t="shared" si="6"/>
        <v>353</v>
      </c>
      <c r="C25">
        <v>0.18</v>
      </c>
      <c r="D25">
        <v>2.4999999999999998E-2</v>
      </c>
      <c r="E25">
        <f t="shared" si="1"/>
        <v>-3.6888794541139363</v>
      </c>
      <c r="F25">
        <f t="shared" si="2"/>
        <v>-1.7147984280919266</v>
      </c>
      <c r="G25">
        <f t="shared" si="3"/>
        <v>-0.90201452558194417</v>
      </c>
      <c r="H25">
        <f t="shared" si="4"/>
        <v>0.4317056817314085</v>
      </c>
      <c r="I25">
        <f t="shared" si="5"/>
        <v>-4.2656730688696314</v>
      </c>
      <c r="U25" s="11" t="s">
        <v>315</v>
      </c>
      <c r="V25" s="11">
        <v>0.70778266226462683</v>
      </c>
      <c r="W25"/>
      <c r="X25"/>
      <c r="Y25"/>
      <c r="Z25"/>
      <c r="AA25"/>
      <c r="AB25"/>
      <c r="AC25"/>
    </row>
    <row r="26" spans="1:29" x14ac:dyDescent="0.25">
      <c r="A26" s="1">
        <v>41288</v>
      </c>
      <c r="B26" s="3">
        <f t="shared" ref="B26:B37" si="7">_xlfn.DAYS(A26,A$59)</f>
        <v>14</v>
      </c>
      <c r="C26">
        <v>39</v>
      </c>
      <c r="D26">
        <v>0.22299999999999998</v>
      </c>
      <c r="E26">
        <f t="shared" si="1"/>
        <v>-1.5005835075220184</v>
      </c>
      <c r="F26">
        <f t="shared" si="2"/>
        <v>3.6635616461296463</v>
      </c>
      <c r="G26">
        <f t="shared" si="3"/>
        <v>-4.4579521562331734E-2</v>
      </c>
      <c r="H26">
        <f t="shared" si="4"/>
        <v>0.99900583895054063</v>
      </c>
      <c r="I26">
        <f t="shared" si="5"/>
        <v>-3.0097854463664442</v>
      </c>
      <c r="U26" s="11" t="s">
        <v>316</v>
      </c>
      <c r="V26" s="11">
        <v>0.50095629700240285</v>
      </c>
      <c r="W26"/>
      <c r="X26"/>
      <c r="Y26"/>
      <c r="Z26"/>
      <c r="AA26"/>
      <c r="AB26"/>
      <c r="AC26"/>
    </row>
    <row r="27" spans="1:29" x14ac:dyDescent="0.25">
      <c r="A27" s="1">
        <v>41305</v>
      </c>
      <c r="B27" s="3">
        <f t="shared" si="7"/>
        <v>31</v>
      </c>
      <c r="C27" s="10">
        <v>42</v>
      </c>
      <c r="D27">
        <v>0.129</v>
      </c>
      <c r="E27">
        <f t="shared" si="1"/>
        <v>-2.0479428746204649</v>
      </c>
      <c r="F27">
        <f t="shared" si="2"/>
        <v>3.7376696182833684</v>
      </c>
      <c r="G27">
        <f t="shared" si="3"/>
        <v>-9.8584133020042222E-2</v>
      </c>
      <c r="H27">
        <f t="shared" si="4"/>
        <v>0.99512871967232797</v>
      </c>
      <c r="I27">
        <f t="shared" si="5"/>
        <v>-2.8606786062324661</v>
      </c>
      <c r="U27" s="11" t="s">
        <v>317</v>
      </c>
      <c r="V27" s="11">
        <v>0.47040260090050912</v>
      </c>
      <c r="W27"/>
      <c r="X27"/>
      <c r="Y27"/>
      <c r="Z27"/>
      <c r="AA27"/>
      <c r="AB27"/>
      <c r="AC27"/>
    </row>
    <row r="28" spans="1:29" x14ac:dyDescent="0.25">
      <c r="A28" s="1">
        <v>41339</v>
      </c>
      <c r="B28" s="3">
        <f t="shared" si="7"/>
        <v>65</v>
      </c>
      <c r="C28">
        <v>6.7</v>
      </c>
      <c r="D28">
        <v>2.0000000000000004E-2</v>
      </c>
      <c r="E28">
        <f t="shared" si="1"/>
        <v>-3.912023005428146</v>
      </c>
      <c r="F28">
        <f t="shared" si="2"/>
        <v>1.9021075263969205</v>
      </c>
      <c r="G28">
        <f t="shared" si="3"/>
        <v>-0.20556887994617154</v>
      </c>
      <c r="H28">
        <f t="shared" si="4"/>
        <v>0.97864264959058289</v>
      </c>
      <c r="I28">
        <f t="shared" si="5"/>
        <v>-3.0821741231486053</v>
      </c>
      <c r="U28" s="11" t="s">
        <v>318</v>
      </c>
      <c r="V28" s="11">
        <v>0.7033927380911954</v>
      </c>
      <c r="W28"/>
      <c r="X28"/>
      <c r="Y28"/>
      <c r="Z28"/>
      <c r="AA28"/>
      <c r="AB28"/>
      <c r="AC28"/>
    </row>
    <row r="29" spans="1:29" ht="15.75" thickBot="1" x14ac:dyDescent="0.3">
      <c r="A29" s="1">
        <v>41344</v>
      </c>
      <c r="B29" s="3">
        <f t="shared" si="7"/>
        <v>70</v>
      </c>
      <c r="C29">
        <v>98</v>
      </c>
      <c r="D29">
        <v>0.122</v>
      </c>
      <c r="E29">
        <f t="shared" si="1"/>
        <v>-2.1037342342488805</v>
      </c>
      <c r="F29">
        <f t="shared" si="2"/>
        <v>4.5849674786705723</v>
      </c>
      <c r="G29">
        <f t="shared" si="3"/>
        <v>-0.22112853712878547</v>
      </c>
      <c r="H29">
        <f t="shared" si="4"/>
        <v>0.97524467189894626</v>
      </c>
      <c r="I29">
        <f t="shared" si="5"/>
        <v>-2.4018936902429684</v>
      </c>
      <c r="U29" s="12" t="s">
        <v>319</v>
      </c>
      <c r="V29" s="12">
        <v>53</v>
      </c>
      <c r="W29"/>
      <c r="X29"/>
      <c r="Y29"/>
      <c r="Z29"/>
      <c r="AA29"/>
      <c r="AB29"/>
      <c r="AC29"/>
    </row>
    <row r="30" spans="1:29" x14ac:dyDescent="0.25">
      <c r="A30" s="1">
        <v>41367</v>
      </c>
      <c r="B30" s="3">
        <f t="shared" si="7"/>
        <v>93</v>
      </c>
      <c r="C30">
        <v>297</v>
      </c>
      <c r="D30">
        <v>0.29200000000000004</v>
      </c>
      <c r="E30">
        <f t="shared" si="1"/>
        <v>-1.2310014767138551</v>
      </c>
      <c r="F30">
        <f t="shared" si="2"/>
        <v>5.6937321388026998</v>
      </c>
      <c r="G30">
        <f t="shared" si="3"/>
        <v>-0.29191990883593821</v>
      </c>
      <c r="H30">
        <f t="shared" si="4"/>
        <v>0.95644276714564447</v>
      </c>
      <c r="I30">
        <f t="shared" si="5"/>
        <v>-2.0158138382295077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41389</v>
      </c>
      <c r="B31" s="3">
        <f t="shared" si="7"/>
        <v>115</v>
      </c>
      <c r="C31">
        <v>13</v>
      </c>
      <c r="D31">
        <v>2.1000000000000005E-2</v>
      </c>
      <c r="E31">
        <f t="shared" si="1"/>
        <v>-3.8632328412587138</v>
      </c>
      <c r="F31">
        <f t="shared" si="2"/>
        <v>2.5649493574615367</v>
      </c>
      <c r="G31">
        <f t="shared" si="3"/>
        <v>-0.35817299402082758</v>
      </c>
      <c r="H31">
        <f t="shared" si="4"/>
        <v>0.93365523955802665</v>
      </c>
      <c r="I31">
        <f t="shared" si="5"/>
        <v>-2.6873665072469901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41416</v>
      </c>
      <c r="B32" s="3">
        <f t="shared" si="7"/>
        <v>142</v>
      </c>
      <c r="C32">
        <v>152</v>
      </c>
      <c r="D32">
        <v>0.14600000000000002</v>
      </c>
      <c r="E32">
        <f t="shared" si="1"/>
        <v>-1.9241486572738005</v>
      </c>
      <c r="F32">
        <f t="shared" si="2"/>
        <v>5.0238805208462765</v>
      </c>
      <c r="G32">
        <f t="shared" si="3"/>
        <v>-0.43704766007963558</v>
      </c>
      <c r="H32">
        <f t="shared" si="4"/>
        <v>0.89943834853697191</v>
      </c>
      <c r="I32">
        <f t="shared" si="5"/>
        <v>-2.0132835689856701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7"/>
        <v>177</v>
      </c>
      <c r="C33">
        <v>3.3</v>
      </c>
      <c r="D33">
        <v>7.1000000000000008E-2</v>
      </c>
      <c r="E33">
        <f t="shared" si="1"/>
        <v>-2.6450754019408214</v>
      </c>
      <c r="F33">
        <f t="shared" si="2"/>
        <v>1.1939224684724346</v>
      </c>
      <c r="G33">
        <f t="shared" si="3"/>
        <v>-0.53440139260433928</v>
      </c>
      <c r="H33">
        <f t="shared" si="4"/>
        <v>0.84523082739719269</v>
      </c>
      <c r="I33">
        <f t="shared" si="5"/>
        <v>-2.8968650472675348</v>
      </c>
      <c r="U33" s="11" t="s">
        <v>321</v>
      </c>
      <c r="V33" s="11">
        <v>3</v>
      </c>
      <c r="W33" s="11">
        <v>24.336218763515561</v>
      </c>
      <c r="X33" s="11">
        <v>8.112072921171853</v>
      </c>
      <c r="Y33" s="11">
        <v>16.395931128324399</v>
      </c>
      <c r="Z33" s="11">
        <v>1.6449178576422383E-7</v>
      </c>
      <c r="AA33"/>
      <c r="AB33"/>
      <c r="AC33"/>
    </row>
    <row r="34" spans="1:29" x14ac:dyDescent="0.25">
      <c r="A34" s="1">
        <v>41500</v>
      </c>
      <c r="B34" s="3">
        <f t="shared" si="7"/>
        <v>226</v>
      </c>
      <c r="C34">
        <v>68</v>
      </c>
      <c r="D34">
        <v>0.11900000000000001</v>
      </c>
      <c r="E34">
        <f t="shared" si="1"/>
        <v>-2.1286317858706076</v>
      </c>
      <c r="F34">
        <f t="shared" si="2"/>
        <v>4.219507705176107</v>
      </c>
      <c r="G34">
        <f t="shared" si="3"/>
        <v>-0.65929401638810392</v>
      </c>
      <c r="H34">
        <f t="shared" si="4"/>
        <v>0.75188523057368439</v>
      </c>
      <c r="I34">
        <f t="shared" si="5"/>
        <v>-2.1976179439187162</v>
      </c>
      <c r="U34" s="11" t="s">
        <v>322</v>
      </c>
      <c r="V34" s="11">
        <v>49</v>
      </c>
      <c r="W34" s="11">
        <v>24.243305855972018</v>
      </c>
      <c r="X34" s="11">
        <v>0.49476134399942895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7"/>
        <v>240</v>
      </c>
      <c r="C35">
        <v>2.2999999999999998</v>
      </c>
      <c r="D35">
        <v>4.2000000000000003E-2</v>
      </c>
      <c r="E35">
        <f t="shared" si="1"/>
        <v>-3.1700856606987688</v>
      </c>
      <c r="F35">
        <f t="shared" si="2"/>
        <v>0.83290912293510388</v>
      </c>
      <c r="G35">
        <f t="shared" si="3"/>
        <v>-0.6921572558055763</v>
      </c>
      <c r="H35">
        <f t="shared" si="4"/>
        <v>0.72174672374434368</v>
      </c>
      <c r="I35">
        <f t="shared" si="5"/>
        <v>-3.0520024247138338</v>
      </c>
      <c r="U35" s="12" t="s">
        <v>323</v>
      </c>
      <c r="V35" s="12">
        <v>52</v>
      </c>
      <c r="W35" s="12">
        <v>48.579524619487579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7"/>
        <v>302</v>
      </c>
      <c r="C36">
        <v>5.6</v>
      </c>
      <c r="D36">
        <v>1.9999999999999997E-2</v>
      </c>
      <c r="E36">
        <f t="shared" si="1"/>
        <v>-3.9120230054281464</v>
      </c>
      <c r="F36">
        <f t="shared" si="2"/>
        <v>1.7227665977411035</v>
      </c>
      <c r="G36">
        <f t="shared" si="3"/>
        <v>-0.82031567643847203</v>
      </c>
      <c r="H36">
        <f t="shared" si="4"/>
        <v>0.5719109991854433</v>
      </c>
      <c r="I36">
        <f t="shared" si="5"/>
        <v>-3.0895180434730554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7"/>
        <v>337</v>
      </c>
      <c r="C37">
        <v>5.8</v>
      </c>
      <c r="D37">
        <v>6.0000000000000001E-3</v>
      </c>
      <c r="E37">
        <f t="shared" si="1"/>
        <v>-5.1159958097540823</v>
      </c>
      <c r="F37">
        <f t="shared" si="2"/>
        <v>1.7578579175523736</v>
      </c>
      <c r="G37">
        <f t="shared" si="3"/>
        <v>-0.87885100281419271</v>
      </c>
      <c r="H37">
        <f t="shared" si="4"/>
        <v>0.47709633707720694</v>
      </c>
      <c r="I37">
        <f t="shared" si="5"/>
        <v>-3.3027880984811171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8">_xlfn.DAYS(A38,A$60)</f>
        <v>50</v>
      </c>
      <c r="C38">
        <v>4.4000000000000004</v>
      </c>
      <c r="D38">
        <v>2.1999999999999999E-2</v>
      </c>
      <c r="E38">
        <f t="shared" si="1"/>
        <v>-3.8167128256238212</v>
      </c>
      <c r="F38">
        <f t="shared" si="2"/>
        <v>1.4816045409242156</v>
      </c>
      <c r="G38">
        <f t="shared" si="3"/>
        <v>-0.15859290602857282</v>
      </c>
      <c r="H38">
        <f t="shared" si="4"/>
        <v>0.987344058653017</v>
      </c>
      <c r="I38">
        <f t="shared" si="5"/>
        <v>-3.2769561846853876</v>
      </c>
      <c r="U38" s="11" t="s">
        <v>324</v>
      </c>
      <c r="V38" s="11">
        <v>-8.032749145612307</v>
      </c>
      <c r="W38" s="11">
        <v>2.1775224724739575</v>
      </c>
      <c r="X38" s="11">
        <v>-3.6889397226224845</v>
      </c>
      <c r="Y38" s="11">
        <v>5.6455065203034468E-4</v>
      </c>
      <c r="Z38" s="11">
        <v>-12.408644384588406</v>
      </c>
      <c r="AA38" s="11">
        <v>-3.6568539066362078</v>
      </c>
      <c r="AB38" s="11">
        <v>-12.408644384588406</v>
      </c>
      <c r="AC38" s="11">
        <v>-3.6568539066362078</v>
      </c>
    </row>
    <row r="39" spans="1:29" x14ac:dyDescent="0.25">
      <c r="A39" s="1">
        <v>41744</v>
      </c>
      <c r="B39" s="3">
        <f t="shared" si="8"/>
        <v>105</v>
      </c>
      <c r="C39">
        <v>40</v>
      </c>
      <c r="D39">
        <v>0.108</v>
      </c>
      <c r="E39">
        <f t="shared" si="1"/>
        <v>-2.2256240518579173</v>
      </c>
      <c r="F39">
        <f t="shared" si="2"/>
        <v>3.6888794541139363</v>
      </c>
      <c r="G39">
        <f t="shared" si="3"/>
        <v>-0.32825654642240965</v>
      </c>
      <c r="H39">
        <f t="shared" si="4"/>
        <v>0.9445886087238361</v>
      </c>
      <c r="I39">
        <f t="shared" si="5"/>
        <v>-2.4517085478775344</v>
      </c>
      <c r="U39" s="11" t="s">
        <v>361</v>
      </c>
      <c r="V39" s="11">
        <v>0.24294357970573738</v>
      </c>
      <c r="W39" s="11">
        <v>3.6701635488884318E-2</v>
      </c>
      <c r="X39" s="11">
        <v>6.6194210821835648</v>
      </c>
      <c r="Y39" s="11">
        <v>2.5793553986737521E-8</v>
      </c>
      <c r="Z39" s="11">
        <v>0.16918888186513178</v>
      </c>
      <c r="AA39" s="11">
        <v>0.31669827754634294</v>
      </c>
      <c r="AB39" s="11">
        <v>0.16918888186513178</v>
      </c>
      <c r="AC39" s="11">
        <v>0.31669827754634294</v>
      </c>
    </row>
    <row r="40" spans="1:29" x14ac:dyDescent="0.25">
      <c r="A40" s="1">
        <v>41751</v>
      </c>
      <c r="B40" s="3">
        <f t="shared" si="8"/>
        <v>112</v>
      </c>
      <c r="C40">
        <v>10</v>
      </c>
      <c r="D40">
        <v>2.4000000000000004E-2</v>
      </c>
      <c r="E40">
        <f t="shared" si="1"/>
        <v>-3.7297014486341911</v>
      </c>
      <c r="F40">
        <f t="shared" si="2"/>
        <v>2.3025850929940459</v>
      </c>
      <c r="G40">
        <f t="shared" si="3"/>
        <v>-0.34923484031913793</v>
      </c>
      <c r="H40">
        <f t="shared" si="4"/>
        <v>0.93703523215899742</v>
      </c>
      <c r="I40">
        <f t="shared" si="5"/>
        <v>-2.7617967622544342</v>
      </c>
      <c r="U40" s="11" t="s">
        <v>364</v>
      </c>
      <c r="V40" s="11">
        <v>-2.7159760520718672</v>
      </c>
      <c r="W40" s="11">
        <v>1.3453380093080352</v>
      </c>
      <c r="X40" s="11">
        <v>-2.0188057077706514</v>
      </c>
      <c r="Y40" s="11">
        <v>4.8997014014921444E-2</v>
      </c>
      <c r="Z40" s="11">
        <v>-5.4195340011460402</v>
      </c>
      <c r="AA40" s="11">
        <v>-1.2418102997694191E-2</v>
      </c>
      <c r="AB40" s="11">
        <v>-5.4195340011460402</v>
      </c>
      <c r="AC40" s="11">
        <v>-1.2418102997694191E-2</v>
      </c>
    </row>
    <row r="41" spans="1:29" ht="15.75" thickBot="1" x14ac:dyDescent="0.3">
      <c r="A41" s="1">
        <v>41768</v>
      </c>
      <c r="B41" s="3">
        <f t="shared" si="8"/>
        <v>129</v>
      </c>
      <c r="C41">
        <v>193</v>
      </c>
      <c r="D41">
        <v>0.19700000000000001</v>
      </c>
      <c r="E41">
        <f t="shared" si="1"/>
        <v>-1.6245515502441485</v>
      </c>
      <c r="F41">
        <f t="shared" si="2"/>
        <v>5.2626901889048856</v>
      </c>
      <c r="G41">
        <f t="shared" si="3"/>
        <v>-0.39943881626490396</v>
      </c>
      <c r="H41">
        <f t="shared" si="4"/>
        <v>0.91675985517522107</v>
      </c>
      <c r="I41">
        <f t="shared" si="5"/>
        <v>-1.9878591497558364</v>
      </c>
      <c r="U41" s="12" t="s">
        <v>365</v>
      </c>
      <c r="V41" s="12">
        <v>4.0155839839576242</v>
      </c>
      <c r="W41" s="12">
        <v>1.8717516349266987</v>
      </c>
      <c r="X41" s="12">
        <v>2.145361547454923</v>
      </c>
      <c r="Y41" s="12">
        <v>3.6906019289944726E-2</v>
      </c>
      <c r="Z41" s="12">
        <v>0.25415824835276313</v>
      </c>
      <c r="AA41" s="12">
        <v>7.7770097195624857</v>
      </c>
      <c r="AB41" s="12">
        <v>0.25415824835276313</v>
      </c>
      <c r="AC41" s="12">
        <v>7.7770097195624857</v>
      </c>
    </row>
    <row r="42" spans="1:29" x14ac:dyDescent="0.25">
      <c r="A42" s="1">
        <v>41799</v>
      </c>
      <c r="B42" s="3">
        <f t="shared" si="8"/>
        <v>160</v>
      </c>
      <c r="C42">
        <v>177</v>
      </c>
      <c r="D42">
        <v>9.7000000000000017E-2</v>
      </c>
      <c r="E42">
        <f t="shared" si="1"/>
        <v>-2.333044300478754</v>
      </c>
      <c r="F42">
        <f t="shared" si="2"/>
        <v>5.1761497325738288</v>
      </c>
      <c r="G42">
        <f t="shared" si="3"/>
        <v>-0.48787101332710314</v>
      </c>
      <c r="H42">
        <f t="shared" si="4"/>
        <v>0.8729157315315067</v>
      </c>
      <c r="I42">
        <f t="shared" si="5"/>
        <v>-1.9447759799308733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8"/>
        <v>169</v>
      </c>
      <c r="C43">
        <v>6.2</v>
      </c>
      <c r="D43">
        <v>0.02</v>
      </c>
      <c r="E43">
        <f t="shared" si="1"/>
        <v>-3.912023005428146</v>
      </c>
      <c r="F43">
        <f t="shared" si="2"/>
        <v>1.824549292051046</v>
      </c>
      <c r="G43">
        <f t="shared" si="3"/>
        <v>-0.51269166608656169</v>
      </c>
      <c r="H43">
        <f t="shared" si="4"/>
        <v>0.85857280152901738</v>
      </c>
      <c r="I43">
        <f t="shared" si="5"/>
        <v>-2.7490680409291657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8"/>
        <v>190</v>
      </c>
      <c r="C44">
        <v>491</v>
      </c>
      <c r="D44">
        <v>0.38199999999999995</v>
      </c>
      <c r="E44">
        <f t="shared" si="1"/>
        <v>-0.96233467037556197</v>
      </c>
      <c r="F44">
        <f t="shared" si="2"/>
        <v>6.1964441277945204</v>
      </c>
      <c r="G44">
        <f t="shared" si="3"/>
        <v>-0.56893344383799516</v>
      </c>
      <c r="H44">
        <f t="shared" si="4"/>
        <v>0.82238357016822672</v>
      </c>
      <c r="I44">
        <f t="shared" si="5"/>
        <v>-1.6797180700991179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8"/>
        <v>218</v>
      </c>
      <c r="C45">
        <v>2.4</v>
      </c>
      <c r="D45">
        <v>3.3999999999999996E-2</v>
      </c>
      <c r="E45">
        <f t="shared" si="1"/>
        <v>-3.3813947543659757</v>
      </c>
      <c r="F45">
        <f t="shared" si="2"/>
        <v>0.87546873735389985</v>
      </c>
      <c r="G45">
        <f t="shared" si="3"/>
        <v>-0.63992215997187174</v>
      </c>
      <c r="H45">
        <f t="shared" si="4"/>
        <v>0.76843973685444855</v>
      </c>
      <c r="I45">
        <f t="shared" si="5"/>
        <v>-2.9960160740056683</v>
      </c>
    </row>
    <row r="46" spans="1:29" x14ac:dyDescent="0.25">
      <c r="A46" s="1">
        <v>41926</v>
      </c>
      <c r="B46" s="3">
        <f t="shared" si="8"/>
        <v>287</v>
      </c>
      <c r="C46">
        <v>144</v>
      </c>
      <c r="D46">
        <v>0.13300000000000001</v>
      </c>
      <c r="E46">
        <f t="shared" si="1"/>
        <v>-2.0174061507603831</v>
      </c>
      <c r="F46">
        <f t="shared" si="2"/>
        <v>4.9698132995760007</v>
      </c>
      <c r="G46">
        <f t="shared" si="3"/>
        <v>-0.79206422151717726</v>
      </c>
      <c r="H46">
        <f t="shared" si="4"/>
        <v>0.6104377683207256</v>
      </c>
      <c r="I46">
        <f t="shared" si="5"/>
        <v>-2.222817846316302</v>
      </c>
    </row>
    <row r="47" spans="1:29" x14ac:dyDescent="0.25">
      <c r="A47" s="1">
        <v>41941</v>
      </c>
      <c r="B47" s="3">
        <f t="shared" si="8"/>
        <v>302</v>
      </c>
      <c r="C47">
        <v>3.5</v>
      </c>
      <c r="D47">
        <v>1.9E-2</v>
      </c>
      <c r="E47">
        <f t="shared" si="1"/>
        <v>-3.9633162998156966</v>
      </c>
      <c r="F47">
        <f t="shared" si="2"/>
        <v>1.2527629684953681</v>
      </c>
      <c r="G47">
        <f t="shared" si="3"/>
        <v>-0.82031567643847203</v>
      </c>
      <c r="H47">
        <f t="shared" si="4"/>
        <v>0.5719109991854433</v>
      </c>
      <c r="I47">
        <f t="shared" si="5"/>
        <v>-3.203681925016844</v>
      </c>
    </row>
    <row r="48" spans="1:29" x14ac:dyDescent="0.25">
      <c r="A48" s="1">
        <v>41996</v>
      </c>
      <c r="B48" s="3">
        <f t="shared" si="8"/>
        <v>357</v>
      </c>
      <c r="C48">
        <v>8.4</v>
      </c>
      <c r="D48">
        <v>3.6999999999999998E-2</v>
      </c>
      <c r="E48">
        <f t="shared" si="1"/>
        <v>-3.2968373663379125</v>
      </c>
      <c r="F48">
        <f t="shared" si="2"/>
        <v>2.1282317058492679</v>
      </c>
      <c r="G48">
        <f t="shared" si="3"/>
        <v>-0.90744162255338412</v>
      </c>
      <c r="H48">
        <f t="shared" si="4"/>
        <v>0.42017817846442418</v>
      </c>
      <c r="I48">
        <f t="shared" si="5"/>
        <v>-3.3637555070810938</v>
      </c>
    </row>
    <row r="49" spans="1:9" x14ac:dyDescent="0.25">
      <c r="A49" s="1">
        <v>42054</v>
      </c>
      <c r="B49" s="3">
        <f t="shared" ref="B49:B54" si="9">_xlfn.DAYS(A49,A$61)</f>
        <v>50</v>
      </c>
      <c r="C49">
        <v>3.3</v>
      </c>
      <c r="D49">
        <v>1.6E-2</v>
      </c>
      <c r="E49">
        <f t="shared" si="1"/>
        <v>-4.1351665567423561</v>
      </c>
      <c r="F49">
        <f t="shared" si="2"/>
        <v>1.1939224684724346</v>
      </c>
      <c r="G49">
        <f t="shared" si="3"/>
        <v>-0.15859290602857282</v>
      </c>
      <c r="H49">
        <f t="shared" si="4"/>
        <v>0.987344058653017</v>
      </c>
      <c r="I49">
        <f t="shared" si="5"/>
        <v>-3.3468341600839255</v>
      </c>
    </row>
    <row r="50" spans="1:9" x14ac:dyDescent="0.25">
      <c r="A50" s="1">
        <v>42090</v>
      </c>
      <c r="B50" s="3">
        <f t="shared" si="9"/>
        <v>86</v>
      </c>
      <c r="C50">
        <v>51</v>
      </c>
      <c r="D50">
        <v>5.5E-2</v>
      </c>
      <c r="E50">
        <f t="shared" si="1"/>
        <v>-2.9004220937496661</v>
      </c>
      <c r="F50">
        <f t="shared" si="2"/>
        <v>3.9318256327243257</v>
      </c>
      <c r="G50">
        <f t="shared" si="3"/>
        <v>-0.27052316490983014</v>
      </c>
      <c r="H50">
        <f t="shared" si="4"/>
        <v>0.96271346580754169</v>
      </c>
      <c r="I50">
        <f t="shared" si="5"/>
        <v>-2.4767113592330752</v>
      </c>
    </row>
    <row r="51" spans="1:9" x14ac:dyDescent="0.25">
      <c r="A51" s="1">
        <v>42107</v>
      </c>
      <c r="B51" s="3">
        <f t="shared" si="9"/>
        <v>103</v>
      </c>
      <c r="C51">
        <v>4.5999999999999996</v>
      </c>
      <c r="D51">
        <v>2.3E-2</v>
      </c>
      <c r="E51">
        <f t="shared" si="1"/>
        <v>-3.7722610630529876</v>
      </c>
      <c r="F51">
        <f t="shared" si="2"/>
        <v>1.5260563034950492</v>
      </c>
      <c r="G51">
        <f t="shared" si="3"/>
        <v>-0.32223231629318544</v>
      </c>
      <c r="H51">
        <f t="shared" si="4"/>
        <v>0.94666062257618411</v>
      </c>
      <c r="I51">
        <f t="shared" si="5"/>
        <v>-2.9850988925628057</v>
      </c>
    </row>
    <row r="52" spans="1:9" x14ac:dyDescent="0.25">
      <c r="A52" s="1">
        <v>42108</v>
      </c>
      <c r="B52" s="3">
        <f t="shared" si="9"/>
        <v>104</v>
      </c>
      <c r="C52">
        <v>312</v>
      </c>
      <c r="D52">
        <v>0.22900000000000001</v>
      </c>
      <c r="E52">
        <f t="shared" si="1"/>
        <v>-1.4740332754278973</v>
      </c>
      <c r="F52">
        <f t="shared" si="2"/>
        <v>5.7430031878094825</v>
      </c>
      <c r="G52">
        <f t="shared" si="3"/>
        <v>-0.32524608135934269</v>
      </c>
      <c r="H52">
        <f t="shared" si="4"/>
        <v>0.94562941290993685</v>
      </c>
      <c r="I52">
        <f t="shared" si="5"/>
        <v>-1.9567584464627958</v>
      </c>
    </row>
    <row r="53" spans="1:9" x14ac:dyDescent="0.25">
      <c r="A53" s="1">
        <v>42132</v>
      </c>
      <c r="B53" s="3">
        <f t="shared" si="9"/>
        <v>128</v>
      </c>
      <c r="C53">
        <v>3940</v>
      </c>
      <c r="D53">
        <v>0.311</v>
      </c>
      <c r="E53">
        <f t="shared" si="1"/>
        <v>-1.1679623668029029</v>
      </c>
      <c r="F53">
        <f t="shared" si="2"/>
        <v>8.2789360022919798</v>
      </c>
      <c r="G53">
        <f t="shared" si="3"/>
        <v>-0.3965166330665959</v>
      </c>
      <c r="H53">
        <f t="shared" si="4"/>
        <v>0.91802753755077005</v>
      </c>
      <c r="I53">
        <f t="shared" si="5"/>
        <v>-1.258058678830511</v>
      </c>
    </row>
    <row r="54" spans="1:9" x14ac:dyDescent="0.25">
      <c r="A54" s="1">
        <v>42135</v>
      </c>
      <c r="B54" s="3">
        <f t="shared" si="9"/>
        <v>131</v>
      </c>
      <c r="C54">
        <v>601</v>
      </c>
      <c r="D54">
        <v>0.157</v>
      </c>
      <c r="E54">
        <f t="shared" si="1"/>
        <v>-1.8515094736338289</v>
      </c>
      <c r="F54">
        <f t="shared" si="2"/>
        <v>6.3985949345352076</v>
      </c>
      <c r="G54">
        <f t="shared" si="3"/>
        <v>-0.4052709947272618</v>
      </c>
      <c r="H54">
        <f t="shared" si="4"/>
        <v>0.91419659856771274</v>
      </c>
      <c r="I54">
        <f t="shared" si="5"/>
        <v>-1.7064017288742215</v>
      </c>
    </row>
    <row r="57" spans="1:9" x14ac:dyDescent="0.25">
      <c r="A57" s="1">
        <v>40543</v>
      </c>
    </row>
    <row r="58" spans="1:9" x14ac:dyDescent="0.25">
      <c r="A58" s="1">
        <v>40908</v>
      </c>
    </row>
    <row r="59" spans="1:9" x14ac:dyDescent="0.25">
      <c r="A59" s="1">
        <v>41274</v>
      </c>
    </row>
    <row r="60" spans="1:9" x14ac:dyDescent="0.25">
      <c r="A60" s="1">
        <v>41639</v>
      </c>
    </row>
    <row r="61" spans="1:9" x14ac:dyDescent="0.25">
      <c r="A61" s="1">
        <v>42004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workbookViewId="0">
      <selection activeCell="L2" sqref="L2"/>
    </sheetView>
  </sheetViews>
  <sheetFormatPr defaultRowHeight="15" x14ac:dyDescent="0.25"/>
  <cols>
    <col min="1" max="1" width="10.7109375" bestFit="1" customWidth="1"/>
    <col min="2" max="2" width="9.7109375" bestFit="1" customWidth="1"/>
    <col min="24" max="32" width="9.140625" style="26"/>
  </cols>
  <sheetData>
    <row r="1" spans="1:32" x14ac:dyDescent="0.25">
      <c r="A1" t="s">
        <v>282</v>
      </c>
      <c r="B1" t="s">
        <v>283</v>
      </c>
      <c r="C1" t="s">
        <v>289</v>
      </c>
      <c r="D1" t="s">
        <v>271</v>
      </c>
      <c r="E1" t="s">
        <v>338</v>
      </c>
      <c r="F1" s="8" t="s">
        <v>310</v>
      </c>
      <c r="G1" s="8" t="s">
        <v>339</v>
      </c>
      <c r="H1" s="8" t="s">
        <v>375</v>
      </c>
      <c r="I1" s="8" t="s">
        <v>361</v>
      </c>
      <c r="J1" s="24" t="s">
        <v>362</v>
      </c>
      <c r="K1" s="24" t="s">
        <v>363</v>
      </c>
      <c r="L1" s="24" t="s">
        <v>384</v>
      </c>
      <c r="U1" t="s">
        <v>313</v>
      </c>
      <c r="X1"/>
      <c r="Y1"/>
      <c r="Z1"/>
      <c r="AA1"/>
      <c r="AB1"/>
      <c r="AC1"/>
    </row>
    <row r="2" spans="1:32" ht="15.75" thickBot="1" x14ac:dyDescent="0.3">
      <c r="A2" s="1">
        <v>40597</v>
      </c>
      <c r="B2" s="3">
        <v>54</v>
      </c>
      <c r="C2">
        <v>3.3</v>
      </c>
      <c r="D2">
        <v>1.2999999999999999E-2</v>
      </c>
      <c r="E2">
        <v>1.2999999999999999E-2</v>
      </c>
      <c r="F2">
        <v>0</v>
      </c>
      <c r="G2" t="str">
        <f>IF(F2=0,"FALSE","TRUE")</f>
        <v>FALSE</v>
      </c>
      <c r="H2">
        <f>LN(E2)</f>
        <v>-4.3428059215206005</v>
      </c>
      <c r="I2">
        <f>LN(C2)</f>
        <v>1.1939224684724346</v>
      </c>
      <c r="J2">
        <f>SIN(2*3.14*B2)</f>
        <v>-0.17115966941084268</v>
      </c>
      <c r="K2">
        <f>COS(2*3.14*B2)</f>
        <v>0.9852433037413505</v>
      </c>
      <c r="L2">
        <f>-5.142+0.33*I2</f>
        <v>-4.7480055854040968</v>
      </c>
      <c r="X2"/>
      <c r="Y2"/>
      <c r="Z2"/>
      <c r="AA2"/>
      <c r="AB2"/>
      <c r="AC2"/>
    </row>
    <row r="3" spans="1:32" x14ac:dyDescent="0.25">
      <c r="A3" s="1">
        <v>40644</v>
      </c>
      <c r="B3" s="3">
        <v>101</v>
      </c>
      <c r="C3">
        <v>2.6</v>
      </c>
      <c r="D3">
        <v>1.2E-2</v>
      </c>
      <c r="E3">
        <v>1.2E-2</v>
      </c>
      <c r="F3">
        <v>0</v>
      </c>
      <c r="G3" t="str">
        <f t="shared" ref="G3:G54" si="0">IF(F3=0,"FALSE","TRUE")</f>
        <v>FALSE</v>
      </c>
      <c r="H3">
        <f t="shared" ref="H3:H54" si="1">LN(E3)</f>
        <v>-4.4228486291941369</v>
      </c>
      <c r="I3">
        <f t="shared" ref="I3:I54" si="2">LN(C3)</f>
        <v>0.95551144502743635</v>
      </c>
      <c r="J3">
        <f t="shared" ref="J3:J54" si="3">SIN(2*3.14*B3)</f>
        <v>-0.31619500849761017</v>
      </c>
      <c r="K3">
        <f t="shared" ref="K3:K54" si="4">COS(2*3.14*B3)</f>
        <v>0.94869421659520847</v>
      </c>
      <c r="L3">
        <f t="shared" ref="L3:L54" si="5">-5.142+0.33*I3</f>
        <v>-4.8266812231409464</v>
      </c>
      <c r="U3" s="14" t="s">
        <v>314</v>
      </c>
      <c r="V3" s="14"/>
      <c r="X3"/>
      <c r="Y3"/>
      <c r="Z3"/>
      <c r="AA3"/>
      <c r="AB3"/>
      <c r="AC3"/>
    </row>
    <row r="4" spans="1:32" x14ac:dyDescent="0.25">
      <c r="A4" s="1">
        <v>40648</v>
      </c>
      <c r="B4" s="3">
        <v>105</v>
      </c>
      <c r="C4">
        <v>42</v>
      </c>
      <c r="D4">
        <v>1.6E-2</v>
      </c>
      <c r="E4">
        <v>1.6E-2</v>
      </c>
      <c r="F4">
        <v>0</v>
      </c>
      <c r="G4" t="str">
        <f t="shared" si="0"/>
        <v>FALSE</v>
      </c>
      <c r="H4">
        <f t="shared" si="1"/>
        <v>-4.1351665567423561</v>
      </c>
      <c r="I4">
        <f t="shared" si="2"/>
        <v>3.7376696182833684</v>
      </c>
      <c r="J4">
        <f t="shared" si="3"/>
        <v>-0.32825654642240965</v>
      </c>
      <c r="K4">
        <f t="shared" si="4"/>
        <v>0.9445886087238361</v>
      </c>
      <c r="L4">
        <f t="shared" si="5"/>
        <v>-3.9085690259664885</v>
      </c>
      <c r="U4" s="11" t="s">
        <v>315</v>
      </c>
      <c r="V4" s="11">
        <v>0.74112653836018416</v>
      </c>
      <c r="X4"/>
      <c r="Y4"/>
      <c r="Z4"/>
      <c r="AA4"/>
      <c r="AB4"/>
      <c r="AC4"/>
    </row>
    <row r="5" spans="1:32" x14ac:dyDescent="0.25">
      <c r="A5" s="1">
        <v>40653</v>
      </c>
      <c r="B5" s="3">
        <v>110</v>
      </c>
      <c r="C5">
        <v>6.8</v>
      </c>
      <c r="D5">
        <v>0.02</v>
      </c>
      <c r="E5">
        <v>0.02</v>
      </c>
      <c r="F5">
        <v>0</v>
      </c>
      <c r="G5" t="str">
        <f t="shared" si="0"/>
        <v>FALSE</v>
      </c>
      <c r="H5">
        <f t="shared" si="1"/>
        <v>-3.912023005428146</v>
      </c>
      <c r="I5">
        <f t="shared" si="2"/>
        <v>1.9169226121820611</v>
      </c>
      <c r="J5">
        <f t="shared" si="3"/>
        <v>-0.343258303815903</v>
      </c>
      <c r="K5">
        <f t="shared" si="4"/>
        <v>0.93924104300303513</v>
      </c>
      <c r="L5">
        <f t="shared" si="5"/>
        <v>-4.5094155379799199</v>
      </c>
      <c r="U5" s="11" t="s">
        <v>316</v>
      </c>
      <c r="V5" s="11">
        <v>0.54926854586174945</v>
      </c>
      <c r="X5"/>
      <c r="Y5"/>
      <c r="Z5"/>
      <c r="AA5"/>
      <c r="AB5"/>
      <c r="AC5"/>
    </row>
    <row r="6" spans="1:32" x14ac:dyDescent="0.25">
      <c r="A6" s="1">
        <v>40659</v>
      </c>
      <c r="B6" s="3">
        <v>116</v>
      </c>
      <c r="C6">
        <v>464</v>
      </c>
      <c r="D6">
        <v>9.4E-2</v>
      </c>
      <c r="E6">
        <v>9.4E-2</v>
      </c>
      <c r="F6">
        <v>0</v>
      </c>
      <c r="G6" t="str">
        <f t="shared" si="0"/>
        <v>FALSE</v>
      </c>
      <c r="H6">
        <f t="shared" si="1"/>
        <v>-2.364460496712133</v>
      </c>
      <c r="I6">
        <f t="shared" si="2"/>
        <v>6.1398845522262553</v>
      </c>
      <c r="J6">
        <f t="shared" si="3"/>
        <v>-0.36114515068696479</v>
      </c>
      <c r="K6">
        <f t="shared" si="4"/>
        <v>0.93250961396400067</v>
      </c>
      <c r="L6">
        <f t="shared" si="5"/>
        <v>-3.1158380977653359</v>
      </c>
      <c r="U6" s="11" t="s">
        <v>317</v>
      </c>
      <c r="V6" s="11">
        <v>0.54043067421197977</v>
      </c>
      <c r="X6"/>
      <c r="Y6"/>
      <c r="Z6"/>
      <c r="AA6"/>
      <c r="AB6"/>
      <c r="AC6"/>
    </row>
    <row r="7" spans="1:32" x14ac:dyDescent="0.25">
      <c r="A7" s="1">
        <v>40665</v>
      </c>
      <c r="B7" s="3">
        <v>122</v>
      </c>
      <c r="C7">
        <v>436</v>
      </c>
      <c r="D7">
        <v>6.2E-2</v>
      </c>
      <c r="E7">
        <v>6.2E-2</v>
      </c>
      <c r="F7">
        <v>0</v>
      </c>
      <c r="G7" t="str">
        <f t="shared" si="0"/>
        <v>FALSE</v>
      </c>
      <c r="H7">
        <f t="shared" si="1"/>
        <v>-2.7806208939370456</v>
      </c>
      <c r="I7">
        <f t="shared" si="2"/>
        <v>6.0776422433490342</v>
      </c>
      <c r="J7">
        <f t="shared" si="3"/>
        <v>-0.3789000887759551</v>
      </c>
      <c r="K7">
        <f t="shared" si="4"/>
        <v>0.92543758445698177</v>
      </c>
      <c r="L7">
        <f t="shared" si="5"/>
        <v>-3.136378059694819</v>
      </c>
      <c r="U7" s="11" t="s">
        <v>318</v>
      </c>
      <c r="V7" s="11">
        <v>0.69152339142385544</v>
      </c>
      <c r="X7"/>
      <c r="Y7"/>
      <c r="Z7"/>
      <c r="AA7"/>
      <c r="AB7"/>
      <c r="AC7"/>
    </row>
    <row r="8" spans="1:32" ht="15.75" thickBot="1" x14ac:dyDescent="0.3">
      <c r="A8" s="1">
        <v>40686</v>
      </c>
      <c r="B8" s="3">
        <v>143</v>
      </c>
      <c r="C8">
        <v>15</v>
      </c>
      <c r="D8">
        <v>5.5E-2</v>
      </c>
      <c r="E8">
        <v>5.5E-2</v>
      </c>
      <c r="F8">
        <v>0</v>
      </c>
      <c r="G8" t="str">
        <f t="shared" si="0"/>
        <v>FALSE</v>
      </c>
      <c r="H8">
        <f t="shared" si="1"/>
        <v>-2.9004220937496661</v>
      </c>
      <c r="I8">
        <f t="shared" si="2"/>
        <v>2.7080502011022101</v>
      </c>
      <c r="J8">
        <f t="shared" si="3"/>
        <v>-0.43991042548333131</v>
      </c>
      <c r="K8">
        <f t="shared" si="4"/>
        <v>0.89804165691301563</v>
      </c>
      <c r="L8">
        <f t="shared" si="5"/>
        <v>-4.2483434336362711</v>
      </c>
      <c r="U8" s="12" t="s">
        <v>319</v>
      </c>
      <c r="V8" s="12">
        <v>53</v>
      </c>
      <c r="X8"/>
      <c r="Y8"/>
      <c r="Z8"/>
      <c r="AA8"/>
      <c r="AB8"/>
      <c r="AC8"/>
    </row>
    <row r="9" spans="1:32" x14ac:dyDescent="0.25">
      <c r="A9" s="1">
        <v>40701</v>
      </c>
      <c r="B9" s="3">
        <v>158</v>
      </c>
      <c r="C9">
        <v>2.1</v>
      </c>
      <c r="D9" t="s">
        <v>208</v>
      </c>
      <c r="E9">
        <v>4.0000000000000001E-3</v>
      </c>
      <c r="F9">
        <v>1</v>
      </c>
      <c r="G9" t="str">
        <f t="shared" si="0"/>
        <v>TRUE</v>
      </c>
      <c r="H9">
        <f t="shared" si="1"/>
        <v>-5.521460917862246</v>
      </c>
      <c r="I9">
        <f t="shared" si="2"/>
        <v>0.74193734472937733</v>
      </c>
      <c r="J9">
        <f t="shared" si="3"/>
        <v>-0.48230014142624089</v>
      </c>
      <c r="K9">
        <f t="shared" si="4"/>
        <v>0.87600603512774278</v>
      </c>
      <c r="L9">
        <f t="shared" si="5"/>
        <v>-4.8971606762393058</v>
      </c>
      <c r="X9"/>
      <c r="Y9"/>
      <c r="Z9"/>
      <c r="AA9"/>
      <c r="AB9"/>
      <c r="AC9"/>
    </row>
    <row r="10" spans="1:32" ht="15.75" thickBot="1" x14ac:dyDescent="0.3">
      <c r="A10" s="1">
        <v>40771</v>
      </c>
      <c r="B10" s="3">
        <v>228</v>
      </c>
      <c r="C10">
        <v>0.02</v>
      </c>
      <c r="D10">
        <v>5.0000000000000001E-3</v>
      </c>
      <c r="E10">
        <v>5.0000000000000001E-3</v>
      </c>
      <c r="F10">
        <v>0</v>
      </c>
      <c r="G10" t="str">
        <f t="shared" si="0"/>
        <v>FALSE</v>
      </c>
      <c r="H10">
        <f t="shared" si="1"/>
        <v>-5.2983173665480363</v>
      </c>
      <c r="I10">
        <f t="shared" si="2"/>
        <v>-3.912023005428146</v>
      </c>
      <c r="J10">
        <f t="shared" si="3"/>
        <v>-0.66407057624574983</v>
      </c>
      <c r="K10">
        <f t="shared" si="4"/>
        <v>0.74766989357913671</v>
      </c>
      <c r="L10">
        <f t="shared" si="5"/>
        <v>-6.4329675917912885</v>
      </c>
      <c r="U10" t="s">
        <v>320</v>
      </c>
      <c r="X10"/>
      <c r="Y10"/>
      <c r="Z10"/>
      <c r="AA10"/>
      <c r="AB10"/>
      <c r="AC10"/>
    </row>
    <row r="11" spans="1:32" x14ac:dyDescent="0.25">
      <c r="A11" s="1">
        <v>40820</v>
      </c>
      <c r="B11" s="3">
        <v>277</v>
      </c>
      <c r="C11">
        <v>0.03</v>
      </c>
      <c r="D11" t="s">
        <v>208</v>
      </c>
      <c r="E11">
        <v>4.0000000000000001E-3</v>
      </c>
      <c r="F11">
        <v>1</v>
      </c>
      <c r="G11" t="str">
        <f t="shared" si="0"/>
        <v>TRUE</v>
      </c>
      <c r="H11">
        <f t="shared" si="1"/>
        <v>-5.521460917862246</v>
      </c>
      <c r="I11">
        <f t="shared" si="2"/>
        <v>-3.5065578973199818</v>
      </c>
      <c r="J11">
        <f t="shared" si="3"/>
        <v>-0.77222140397512284</v>
      </c>
      <c r="K11">
        <f t="shared" si="4"/>
        <v>0.63535352619049035</v>
      </c>
      <c r="L11">
        <f t="shared" si="5"/>
        <v>-6.2991641061155939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32" x14ac:dyDescent="0.25">
      <c r="A12" s="1">
        <v>40856</v>
      </c>
      <c r="B12" s="3">
        <v>313</v>
      </c>
      <c r="C12">
        <v>90</v>
      </c>
      <c r="D12">
        <v>1.6E-2</v>
      </c>
      <c r="E12">
        <v>1.6E-2</v>
      </c>
      <c r="F12">
        <v>0</v>
      </c>
      <c r="G12" t="str">
        <f t="shared" si="0"/>
        <v>FALSE</v>
      </c>
      <c r="H12">
        <f t="shared" si="1"/>
        <v>-4.1351665567423561</v>
      </c>
      <c r="I12">
        <f t="shared" si="2"/>
        <v>4.499809670330265</v>
      </c>
      <c r="J12">
        <f t="shared" si="3"/>
        <v>-0.83984691643820719</v>
      </c>
      <c r="K12">
        <f t="shared" si="4"/>
        <v>0.54282332019657653</v>
      </c>
      <c r="L12">
        <f t="shared" si="5"/>
        <v>-3.6570628087910126</v>
      </c>
      <c r="U12" s="11" t="s">
        <v>321</v>
      </c>
      <c r="V12" s="11">
        <v>1</v>
      </c>
      <c r="W12" s="11">
        <v>29.720135815741465</v>
      </c>
      <c r="X12" s="11">
        <v>29.720135815741465</v>
      </c>
      <c r="Y12" s="11">
        <v>62.14941420608519</v>
      </c>
      <c r="Z12" s="11">
        <v>2.2107933546028947E-10</v>
      </c>
      <c r="AA12"/>
      <c r="AB12"/>
      <c r="AC12"/>
    </row>
    <row r="13" spans="1:32" x14ac:dyDescent="0.25">
      <c r="A13" s="1">
        <v>40869</v>
      </c>
      <c r="B13" s="3">
        <v>326</v>
      </c>
      <c r="C13" s="10">
        <v>1400</v>
      </c>
      <c r="D13">
        <v>2.5000000000000001E-2</v>
      </c>
      <c r="E13">
        <v>2.5000000000000001E-2</v>
      </c>
      <c r="F13">
        <v>0</v>
      </c>
      <c r="G13" t="str">
        <f t="shared" si="0"/>
        <v>FALSE</v>
      </c>
      <c r="H13">
        <f t="shared" si="1"/>
        <v>-3.6888794541139363</v>
      </c>
      <c r="I13">
        <f t="shared" si="2"/>
        <v>7.2442275156033498</v>
      </c>
      <c r="J13">
        <f t="shared" si="3"/>
        <v>-0.86159831859110203</v>
      </c>
      <c r="K13">
        <f t="shared" si="4"/>
        <v>0.50759071839523018</v>
      </c>
      <c r="L13">
        <f t="shared" si="5"/>
        <v>-2.751404919850895</v>
      </c>
      <c r="U13" s="11" t="s">
        <v>322</v>
      </c>
      <c r="V13" s="11">
        <v>51</v>
      </c>
      <c r="W13" s="11">
        <v>24.388434645203887</v>
      </c>
      <c r="X13" s="11">
        <v>0.47820460088635075</v>
      </c>
      <c r="Y13" s="11"/>
      <c r="Z13" s="11"/>
      <c r="AA13"/>
      <c r="AB13"/>
      <c r="AC13"/>
    </row>
    <row r="14" spans="1:32" ht="15.75" thickBot="1" x14ac:dyDescent="0.3">
      <c r="A14" s="1">
        <v>40882</v>
      </c>
      <c r="B14" s="3">
        <v>339</v>
      </c>
      <c r="C14">
        <v>312</v>
      </c>
      <c r="D14">
        <v>0.09</v>
      </c>
      <c r="E14">
        <v>0.09</v>
      </c>
      <c r="F14">
        <v>0</v>
      </c>
      <c r="G14" t="str">
        <f t="shared" si="0"/>
        <v>FALSE</v>
      </c>
      <c r="H14">
        <f t="shared" si="1"/>
        <v>-2.4079456086518722</v>
      </c>
      <c r="I14">
        <f t="shared" si="2"/>
        <v>5.7430031878094825</v>
      </c>
      <c r="J14">
        <f t="shared" si="3"/>
        <v>-0.88187254512727109</v>
      </c>
      <c r="K14">
        <f t="shared" si="4"/>
        <v>0.47148787275045489</v>
      </c>
      <c r="L14">
        <f t="shared" si="5"/>
        <v>-3.246808948022871</v>
      </c>
      <c r="U14" s="12" t="s">
        <v>323</v>
      </c>
      <c r="V14" s="12">
        <v>52</v>
      </c>
      <c r="W14" s="12">
        <v>54.108570460945351</v>
      </c>
      <c r="X14" s="12"/>
      <c r="Y14" s="12"/>
      <c r="Z14" s="12"/>
      <c r="AA14"/>
      <c r="AB14"/>
      <c r="AC14"/>
    </row>
    <row r="15" spans="1:32" ht="15.75" thickBot="1" x14ac:dyDescent="0.3">
      <c r="A15" s="1">
        <v>40885</v>
      </c>
      <c r="B15" s="3">
        <v>342</v>
      </c>
      <c r="C15">
        <v>56</v>
      </c>
      <c r="D15">
        <v>2.5999999999999999E-2</v>
      </c>
      <c r="E15">
        <v>2.5999999999999999E-2</v>
      </c>
      <c r="F15">
        <v>0</v>
      </c>
      <c r="G15" t="str">
        <f t="shared" si="0"/>
        <v>FALSE</v>
      </c>
      <c r="H15">
        <f t="shared" si="1"/>
        <v>-3.6496587409606551</v>
      </c>
      <c r="I15">
        <f t="shared" si="2"/>
        <v>4.0253516907351496</v>
      </c>
      <c r="J15">
        <f t="shared" si="3"/>
        <v>-0.88633771360557756</v>
      </c>
      <c r="K15">
        <f t="shared" si="4"/>
        <v>0.46303936921220556</v>
      </c>
      <c r="L15">
        <f t="shared" si="5"/>
        <v>-3.8136339420574008</v>
      </c>
      <c r="X15"/>
      <c r="Y15"/>
      <c r="Z15"/>
      <c r="AA15"/>
      <c r="AB15"/>
      <c r="AC15"/>
    </row>
    <row r="16" spans="1:32" x14ac:dyDescent="0.25">
      <c r="A16" s="1">
        <v>40933</v>
      </c>
      <c r="B16" s="3">
        <v>25</v>
      </c>
      <c r="C16">
        <v>623</v>
      </c>
      <c r="D16">
        <v>3.9E-2</v>
      </c>
      <c r="E16">
        <v>3.9E-2</v>
      </c>
      <c r="F16">
        <v>0</v>
      </c>
      <c r="G16" t="str">
        <f t="shared" si="0"/>
        <v>FALSE</v>
      </c>
      <c r="H16">
        <f t="shared" si="1"/>
        <v>-3.2441936328524905</v>
      </c>
      <c r="I16">
        <f t="shared" si="2"/>
        <v>6.4345465187874531</v>
      </c>
      <c r="J16">
        <f t="shared" si="3"/>
        <v>-7.95485428747221E-2</v>
      </c>
      <c r="K16">
        <f t="shared" si="4"/>
        <v>0.99683099336171754</v>
      </c>
      <c r="L16">
        <f t="shared" si="5"/>
        <v>-3.0185996488001408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  <c r="AD16" s="28"/>
      <c r="AE16" s="28"/>
      <c r="AF16" s="28"/>
    </row>
    <row r="17" spans="1:32" x14ac:dyDescent="0.25">
      <c r="A17" s="1">
        <v>40946</v>
      </c>
      <c r="B17" s="3">
        <v>38</v>
      </c>
      <c r="C17">
        <v>31</v>
      </c>
      <c r="D17">
        <v>1.4E-2</v>
      </c>
      <c r="E17">
        <v>1.4E-2</v>
      </c>
      <c r="F17">
        <v>0</v>
      </c>
      <c r="G17" t="str">
        <f t="shared" si="0"/>
        <v>FALSE</v>
      </c>
      <c r="H17">
        <f t="shared" si="1"/>
        <v>-4.2686979493668789</v>
      </c>
      <c r="I17">
        <f t="shared" si="2"/>
        <v>3.4339872044851463</v>
      </c>
      <c r="J17">
        <f t="shared" si="3"/>
        <v>-0.12074632392877042</v>
      </c>
      <c r="K17">
        <f t="shared" si="4"/>
        <v>0.99268339628387481</v>
      </c>
      <c r="L17">
        <f t="shared" si="5"/>
        <v>-4.0087842225199015</v>
      </c>
      <c r="U17" s="11" t="s">
        <v>324</v>
      </c>
      <c r="V17" s="11">
        <v>-4.8818697875174299</v>
      </c>
      <c r="W17" s="11">
        <v>0.13874897853187809</v>
      </c>
      <c r="X17" s="11">
        <v>-35.184906146143646</v>
      </c>
      <c r="Y17" s="11">
        <v>1.9330270645428651E-37</v>
      </c>
      <c r="Z17" s="11">
        <v>-5.1604199849659285</v>
      </c>
      <c r="AA17" s="11">
        <v>-4.6033195900689314</v>
      </c>
      <c r="AB17" s="11">
        <v>-5.1604199849659285</v>
      </c>
      <c r="AC17" s="11">
        <v>-4.6033195900689314</v>
      </c>
      <c r="AD17" s="11"/>
      <c r="AE17" s="11"/>
      <c r="AF17" s="11"/>
    </row>
    <row r="18" spans="1:32" ht="15.75" thickBot="1" x14ac:dyDescent="0.3">
      <c r="A18" s="1">
        <v>40980</v>
      </c>
      <c r="B18" s="3">
        <v>72</v>
      </c>
      <c r="C18">
        <v>230</v>
      </c>
      <c r="D18">
        <v>7.2999999999999995E-2</v>
      </c>
      <c r="E18">
        <v>7.2999999999999995E-2</v>
      </c>
      <c r="F18">
        <v>0</v>
      </c>
      <c r="G18" t="str">
        <f t="shared" si="0"/>
        <v>FALSE</v>
      </c>
      <c r="H18">
        <f t="shared" si="1"/>
        <v>-2.6172958378337459</v>
      </c>
      <c r="I18">
        <f t="shared" si="2"/>
        <v>5.4380793089231956</v>
      </c>
      <c r="J18">
        <f t="shared" si="3"/>
        <v>-0.22733691560899974</v>
      </c>
      <c r="K18">
        <f t="shared" si="4"/>
        <v>0.97381616684125061</v>
      </c>
      <c r="L18">
        <f t="shared" si="5"/>
        <v>-3.3474338280553457</v>
      </c>
      <c r="U18" s="12" t="s">
        <v>337</v>
      </c>
      <c r="V18" s="12">
        <v>0.27464422898159335</v>
      </c>
      <c r="W18" s="12">
        <v>3.4837899180185039E-2</v>
      </c>
      <c r="X18" s="12">
        <v>7.8834899762786037</v>
      </c>
      <c r="Y18" s="12">
        <v>2.2107933546028789E-10</v>
      </c>
      <c r="Z18" s="12">
        <v>0.20470422799555454</v>
      </c>
      <c r="AA18" s="12">
        <v>0.34458422996763216</v>
      </c>
      <c r="AB18" s="12">
        <v>0.20470422799555454</v>
      </c>
      <c r="AC18" s="12">
        <v>0.34458422996763216</v>
      </c>
      <c r="AD18" s="11"/>
      <c r="AE18" s="11"/>
      <c r="AF18" s="11"/>
    </row>
    <row r="19" spans="1:32" x14ac:dyDescent="0.25">
      <c r="A19" s="1">
        <v>40989</v>
      </c>
      <c r="B19" s="3">
        <v>81</v>
      </c>
      <c r="C19">
        <v>343</v>
      </c>
      <c r="D19">
        <v>5.8999999999999997E-2</v>
      </c>
      <c r="E19">
        <v>5.8999999999999997E-2</v>
      </c>
      <c r="F19">
        <v>0</v>
      </c>
      <c r="G19" t="str">
        <f t="shared" si="0"/>
        <v>FALSE</v>
      </c>
      <c r="H19">
        <f t="shared" si="1"/>
        <v>-2.8302178350764176</v>
      </c>
      <c r="I19">
        <f t="shared" si="2"/>
        <v>5.8377304471659395</v>
      </c>
      <c r="J19">
        <f t="shared" si="3"/>
        <v>-0.25515681354012487</v>
      </c>
      <c r="K19">
        <f t="shared" si="4"/>
        <v>0.96689968481950073</v>
      </c>
      <c r="L19">
        <f t="shared" si="5"/>
        <v>-3.2155489524352401</v>
      </c>
      <c r="X19"/>
      <c r="Y19"/>
      <c r="Z19"/>
      <c r="AA19"/>
      <c r="AB19"/>
      <c r="AC19"/>
      <c r="AD19" s="11"/>
      <c r="AE19" s="11"/>
      <c r="AF19" s="11"/>
    </row>
    <row r="20" spans="1:32" x14ac:dyDescent="0.25">
      <c r="A20" s="1">
        <v>41009</v>
      </c>
      <c r="B20" s="3">
        <v>101</v>
      </c>
      <c r="C20">
        <v>4.2</v>
      </c>
      <c r="D20">
        <v>7.0000000000000001E-3</v>
      </c>
      <c r="E20">
        <v>7.0000000000000001E-3</v>
      </c>
      <c r="F20">
        <v>0</v>
      </c>
      <c r="G20" t="str">
        <f t="shared" si="0"/>
        <v>FALSE</v>
      </c>
      <c r="H20">
        <f t="shared" si="1"/>
        <v>-4.9618451299268234</v>
      </c>
      <c r="I20">
        <f t="shared" si="2"/>
        <v>1.4350845252893227</v>
      </c>
      <c r="J20">
        <f t="shared" si="3"/>
        <v>-0.31619500849761017</v>
      </c>
      <c r="K20">
        <f t="shared" si="4"/>
        <v>0.94869421659520847</v>
      </c>
      <c r="L20">
        <f t="shared" si="5"/>
        <v>-4.668422106654524</v>
      </c>
      <c r="X20"/>
      <c r="Y20"/>
      <c r="Z20"/>
      <c r="AA20"/>
      <c r="AB20"/>
      <c r="AC20"/>
      <c r="AD20" s="11"/>
      <c r="AE20" s="11"/>
      <c r="AF20" s="11"/>
    </row>
    <row r="21" spans="1:32" x14ac:dyDescent="0.25">
      <c r="A21" s="1">
        <v>41073</v>
      </c>
      <c r="B21" s="3">
        <v>165</v>
      </c>
      <c r="C21">
        <v>0.09</v>
      </c>
      <c r="D21" t="s">
        <v>208</v>
      </c>
      <c r="E21">
        <v>4.0000000000000001E-3</v>
      </c>
      <c r="F21">
        <v>1</v>
      </c>
      <c r="G21" t="str">
        <f t="shared" si="0"/>
        <v>TRUE</v>
      </c>
      <c r="H21">
        <f t="shared" si="1"/>
        <v>-5.521460917862246</v>
      </c>
      <c r="I21">
        <f t="shared" si="2"/>
        <v>-2.4079456086518722</v>
      </c>
      <c r="J21">
        <f t="shared" si="3"/>
        <v>-0.50171107528673742</v>
      </c>
      <c r="K21">
        <f t="shared" si="4"/>
        <v>0.86503525762515932</v>
      </c>
      <c r="L21">
        <f t="shared" si="5"/>
        <v>-5.9366220508551182</v>
      </c>
      <c r="X21"/>
      <c r="Y21"/>
      <c r="Z21"/>
      <c r="AA21"/>
      <c r="AB21"/>
      <c r="AC21"/>
    </row>
    <row r="22" spans="1:32" x14ac:dyDescent="0.25">
      <c r="A22" s="1">
        <v>41087</v>
      </c>
      <c r="B22" s="3">
        <v>179</v>
      </c>
      <c r="C22">
        <v>0.09</v>
      </c>
      <c r="D22" t="s">
        <v>208</v>
      </c>
      <c r="E22">
        <v>4.0000000000000001E-3</v>
      </c>
      <c r="F22">
        <v>1</v>
      </c>
      <c r="G22" t="str">
        <f t="shared" si="0"/>
        <v>TRUE</v>
      </c>
      <c r="H22">
        <f t="shared" si="1"/>
        <v>-5.521460917862246</v>
      </c>
      <c r="I22">
        <f t="shared" si="2"/>
        <v>-2.4079456086518722</v>
      </c>
      <c r="J22">
        <f t="shared" si="3"/>
        <v>-0.53977515159702316</v>
      </c>
      <c r="K22">
        <f t="shared" si="4"/>
        <v>0.84180923356685189</v>
      </c>
      <c r="L22">
        <f t="shared" si="5"/>
        <v>-5.9366220508551182</v>
      </c>
      <c r="U22" t="s">
        <v>313</v>
      </c>
      <c r="X22"/>
      <c r="Y22"/>
      <c r="Z22"/>
      <c r="AA22"/>
      <c r="AB22"/>
      <c r="AC22"/>
    </row>
    <row r="23" spans="1:32" ht="15.75" thickBot="1" x14ac:dyDescent="0.3">
      <c r="A23" s="1">
        <v>41199</v>
      </c>
      <c r="B23" s="3">
        <v>291</v>
      </c>
      <c r="C23">
        <v>4.5</v>
      </c>
      <c r="D23">
        <v>2.5999999999999999E-2</v>
      </c>
      <c r="E23">
        <v>2.5999999999999999E-2</v>
      </c>
      <c r="F23">
        <v>0</v>
      </c>
      <c r="G23" t="str">
        <f t="shared" si="0"/>
        <v>FALSE</v>
      </c>
      <c r="H23">
        <f t="shared" si="1"/>
        <v>-3.6496587409606551</v>
      </c>
      <c r="I23">
        <f t="shared" si="2"/>
        <v>1.5040773967762742</v>
      </c>
      <c r="J23">
        <f t="shared" si="3"/>
        <v>-0.79977744775433834</v>
      </c>
      <c r="K23">
        <f t="shared" si="4"/>
        <v>0.60029662173258702</v>
      </c>
      <c r="L23">
        <f t="shared" si="5"/>
        <v>-4.64565445906383</v>
      </c>
      <c r="X23"/>
      <c r="Y23"/>
      <c r="Z23"/>
      <c r="AA23"/>
      <c r="AB23"/>
      <c r="AC23"/>
    </row>
    <row r="24" spans="1:32" x14ac:dyDescent="0.25">
      <c r="A24" s="1">
        <v>41206</v>
      </c>
      <c r="B24" s="3">
        <v>298</v>
      </c>
      <c r="C24">
        <v>0.68</v>
      </c>
      <c r="D24">
        <v>0.02</v>
      </c>
      <c r="E24">
        <v>0.02</v>
      </c>
      <c r="F24">
        <v>0</v>
      </c>
      <c r="G24" t="str">
        <f t="shared" si="0"/>
        <v>FALSE</v>
      </c>
      <c r="H24">
        <f t="shared" si="1"/>
        <v>-3.912023005428146</v>
      </c>
      <c r="I24">
        <f t="shared" si="2"/>
        <v>-0.38566248081198462</v>
      </c>
      <c r="J24">
        <f t="shared" si="3"/>
        <v>-0.81296244107098592</v>
      </c>
      <c r="K24">
        <f t="shared" si="4"/>
        <v>0.58231612497672058</v>
      </c>
      <c r="L24">
        <f t="shared" si="5"/>
        <v>-5.2692686186679554</v>
      </c>
      <c r="U24" s="14" t="s">
        <v>314</v>
      </c>
      <c r="V24" s="14"/>
      <c r="X24"/>
      <c r="Y24"/>
      <c r="Z24"/>
      <c r="AA24"/>
      <c r="AB24"/>
      <c r="AC24"/>
    </row>
    <row r="25" spans="1:32" x14ac:dyDescent="0.25">
      <c r="A25" s="1">
        <v>41261</v>
      </c>
      <c r="B25" s="3">
        <v>353</v>
      </c>
      <c r="C25">
        <v>0.18</v>
      </c>
      <c r="D25" t="s">
        <v>208</v>
      </c>
      <c r="E25">
        <v>4.0000000000000001E-3</v>
      </c>
      <c r="F25">
        <v>1</v>
      </c>
      <c r="G25" t="str">
        <f t="shared" si="0"/>
        <v>TRUE</v>
      </c>
      <c r="H25">
        <f t="shared" si="1"/>
        <v>-5.521460917862246</v>
      </c>
      <c r="I25">
        <f t="shared" si="2"/>
        <v>-1.7147984280919266</v>
      </c>
      <c r="J25">
        <f t="shared" si="3"/>
        <v>-0.90201452558194417</v>
      </c>
      <c r="K25">
        <f t="shared" si="4"/>
        <v>0.4317056817314085</v>
      </c>
      <c r="L25">
        <f t="shared" si="5"/>
        <v>-5.7078834812703363</v>
      </c>
      <c r="U25" s="11" t="s">
        <v>315</v>
      </c>
      <c r="V25" s="11">
        <v>0.75431424341913689</v>
      </c>
      <c r="X25"/>
      <c r="Y25"/>
      <c r="Z25"/>
      <c r="AA25"/>
      <c r="AB25"/>
      <c r="AC25"/>
    </row>
    <row r="26" spans="1:32" x14ac:dyDescent="0.25">
      <c r="A26" s="1">
        <v>41288</v>
      </c>
      <c r="B26" s="3">
        <v>14</v>
      </c>
      <c r="C26">
        <v>39</v>
      </c>
      <c r="D26">
        <v>5.5E-2</v>
      </c>
      <c r="E26">
        <v>5.5E-2</v>
      </c>
      <c r="F26">
        <v>0</v>
      </c>
      <c r="G26" t="str">
        <f t="shared" si="0"/>
        <v>FALSE</v>
      </c>
      <c r="H26">
        <f t="shared" si="1"/>
        <v>-2.9004220937496661</v>
      </c>
      <c r="I26">
        <f t="shared" si="2"/>
        <v>3.6635616461296463</v>
      </c>
      <c r="J26">
        <f t="shared" si="3"/>
        <v>-4.4579521562331734E-2</v>
      </c>
      <c r="K26">
        <f t="shared" si="4"/>
        <v>0.99900583895054063</v>
      </c>
      <c r="L26">
        <f t="shared" si="5"/>
        <v>-3.9330246567772171</v>
      </c>
      <c r="U26" s="11" t="s">
        <v>316</v>
      </c>
      <c r="V26" s="11">
        <v>0.56898997782498495</v>
      </c>
      <c r="X26"/>
      <c r="Y26"/>
      <c r="Z26"/>
      <c r="AA26"/>
      <c r="AB26"/>
      <c r="AC26"/>
    </row>
    <row r="27" spans="1:32" x14ac:dyDescent="0.25">
      <c r="A27" s="1">
        <v>41305</v>
      </c>
      <c r="B27" s="3">
        <v>31</v>
      </c>
      <c r="C27" s="10">
        <v>42</v>
      </c>
      <c r="D27">
        <v>7.5999999999999998E-2</v>
      </c>
      <c r="E27">
        <v>7.5999999999999998E-2</v>
      </c>
      <c r="F27">
        <v>0</v>
      </c>
      <c r="G27" t="str">
        <f t="shared" si="0"/>
        <v>FALSE</v>
      </c>
      <c r="H27">
        <f t="shared" si="1"/>
        <v>-2.5770219386958062</v>
      </c>
      <c r="I27">
        <f t="shared" si="2"/>
        <v>3.7376696182833684</v>
      </c>
      <c r="J27">
        <f t="shared" si="3"/>
        <v>-9.8584133020042222E-2</v>
      </c>
      <c r="K27">
        <f t="shared" si="4"/>
        <v>0.99512871967232797</v>
      </c>
      <c r="L27">
        <f t="shared" si="5"/>
        <v>-3.9085690259664885</v>
      </c>
      <c r="U27" s="11" t="s">
        <v>317</v>
      </c>
      <c r="V27" s="11">
        <v>0.54260160912039213</v>
      </c>
      <c r="X27"/>
      <c r="Y27"/>
      <c r="Z27"/>
      <c r="AA27"/>
      <c r="AB27"/>
      <c r="AC27"/>
    </row>
    <row r="28" spans="1:32" x14ac:dyDescent="0.25">
      <c r="A28" s="1">
        <v>41339</v>
      </c>
      <c r="B28" s="3">
        <v>65</v>
      </c>
      <c r="C28">
        <v>6.7</v>
      </c>
      <c r="D28">
        <v>5.0000000000000001E-3</v>
      </c>
      <c r="E28">
        <v>5.0000000000000001E-3</v>
      </c>
      <c r="F28">
        <v>0</v>
      </c>
      <c r="G28" t="str">
        <f t="shared" si="0"/>
        <v>FALSE</v>
      </c>
      <c r="H28">
        <f t="shared" si="1"/>
        <v>-5.2983173665480363</v>
      </c>
      <c r="I28">
        <f t="shared" si="2"/>
        <v>1.9021075263969205</v>
      </c>
      <c r="J28">
        <f t="shared" si="3"/>
        <v>-0.20556887994617154</v>
      </c>
      <c r="K28">
        <f t="shared" si="4"/>
        <v>0.97864264959058289</v>
      </c>
      <c r="L28">
        <f t="shared" si="5"/>
        <v>-4.5143045162890161</v>
      </c>
      <c r="U28" s="11" t="s">
        <v>318</v>
      </c>
      <c r="V28" s="11">
        <v>0.68988813281619865</v>
      </c>
      <c r="X28"/>
      <c r="Y28"/>
      <c r="Z28"/>
      <c r="AA28"/>
      <c r="AB28"/>
      <c r="AC28"/>
    </row>
    <row r="29" spans="1:32" ht="15.75" thickBot="1" x14ac:dyDescent="0.3">
      <c r="A29" s="1">
        <v>41344</v>
      </c>
      <c r="B29" s="3">
        <v>70</v>
      </c>
      <c r="C29">
        <v>98</v>
      </c>
      <c r="D29">
        <v>6.6000000000000003E-2</v>
      </c>
      <c r="E29">
        <v>6.6000000000000003E-2</v>
      </c>
      <c r="F29">
        <v>0</v>
      </c>
      <c r="G29" t="str">
        <f t="shared" si="0"/>
        <v>FALSE</v>
      </c>
      <c r="H29">
        <f t="shared" si="1"/>
        <v>-2.7181005369557116</v>
      </c>
      <c r="I29">
        <f t="shared" si="2"/>
        <v>4.5849674786705723</v>
      </c>
      <c r="J29">
        <f t="shared" si="3"/>
        <v>-0.22112853712878547</v>
      </c>
      <c r="K29">
        <f t="shared" si="4"/>
        <v>0.97524467189894626</v>
      </c>
      <c r="L29">
        <f t="shared" si="5"/>
        <v>-3.6289607320387116</v>
      </c>
      <c r="U29" s="12" t="s">
        <v>319</v>
      </c>
      <c r="V29" s="12">
        <v>53</v>
      </c>
      <c r="X29"/>
      <c r="Y29"/>
      <c r="Z29"/>
      <c r="AA29"/>
      <c r="AB29"/>
      <c r="AC29"/>
    </row>
    <row r="30" spans="1:32" x14ac:dyDescent="0.25">
      <c r="A30" s="1">
        <v>41367</v>
      </c>
      <c r="B30" s="3">
        <v>93</v>
      </c>
      <c r="C30">
        <v>297</v>
      </c>
      <c r="D30">
        <v>6.4000000000000001E-2</v>
      </c>
      <c r="E30">
        <v>6.4000000000000001E-2</v>
      </c>
      <c r="F30">
        <v>0</v>
      </c>
      <c r="G30" t="str">
        <f t="shared" si="0"/>
        <v>FALSE</v>
      </c>
      <c r="H30">
        <f t="shared" si="1"/>
        <v>-2.7488721956224653</v>
      </c>
      <c r="I30">
        <f t="shared" si="2"/>
        <v>5.6937321388026998</v>
      </c>
      <c r="J30">
        <f t="shared" si="3"/>
        <v>-0.29191990883593821</v>
      </c>
      <c r="K30">
        <f t="shared" si="4"/>
        <v>0.95644276714564447</v>
      </c>
      <c r="L30">
        <f t="shared" si="5"/>
        <v>-3.2630683941951091</v>
      </c>
      <c r="X30"/>
      <c r="Y30"/>
      <c r="Z30"/>
      <c r="AA30"/>
      <c r="AB30"/>
      <c r="AC30"/>
    </row>
    <row r="31" spans="1:32" ht="15.75" thickBot="1" x14ac:dyDescent="0.3">
      <c r="A31" s="1">
        <v>41389</v>
      </c>
      <c r="B31" s="3">
        <v>115</v>
      </c>
      <c r="C31">
        <v>13</v>
      </c>
      <c r="D31">
        <v>5.0000000000000001E-3</v>
      </c>
      <c r="E31">
        <v>5.0000000000000001E-3</v>
      </c>
      <c r="F31">
        <v>0</v>
      </c>
      <c r="G31" t="str">
        <f t="shared" si="0"/>
        <v>FALSE</v>
      </c>
      <c r="H31">
        <f t="shared" si="1"/>
        <v>-5.2983173665480363</v>
      </c>
      <c r="I31">
        <f t="shared" si="2"/>
        <v>2.5649493574615367</v>
      </c>
      <c r="J31">
        <f t="shared" si="3"/>
        <v>-0.35817299402082758</v>
      </c>
      <c r="K31">
        <f t="shared" si="4"/>
        <v>0.93365523955802665</v>
      </c>
      <c r="L31">
        <f t="shared" si="5"/>
        <v>-4.2955667120376928</v>
      </c>
      <c r="U31" t="s">
        <v>320</v>
      </c>
      <c r="X31"/>
      <c r="Y31"/>
      <c r="Z31"/>
      <c r="AA31"/>
      <c r="AB31"/>
      <c r="AC31"/>
    </row>
    <row r="32" spans="1:32" x14ac:dyDescent="0.25">
      <c r="A32" s="1">
        <v>41416</v>
      </c>
      <c r="B32" s="3">
        <v>142</v>
      </c>
      <c r="C32">
        <v>152</v>
      </c>
      <c r="D32">
        <v>2.5000000000000001E-2</v>
      </c>
      <c r="E32">
        <v>2.5000000000000001E-2</v>
      </c>
      <c r="F32">
        <v>0</v>
      </c>
      <c r="G32" t="str">
        <f t="shared" si="0"/>
        <v>FALSE</v>
      </c>
      <c r="H32">
        <f t="shared" si="1"/>
        <v>-3.6888794541139363</v>
      </c>
      <c r="I32">
        <f t="shared" si="2"/>
        <v>5.0238805208462765</v>
      </c>
      <c r="J32">
        <f t="shared" si="3"/>
        <v>-0.43704766007963558</v>
      </c>
      <c r="K32">
        <f t="shared" si="4"/>
        <v>0.89943834853697191</v>
      </c>
      <c r="L32">
        <f t="shared" si="5"/>
        <v>-3.4841194281207288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v>177</v>
      </c>
      <c r="C33">
        <v>3.3</v>
      </c>
      <c r="D33" t="s">
        <v>208</v>
      </c>
      <c r="E33">
        <v>4.0000000000000001E-3</v>
      </c>
      <c r="F33">
        <v>1</v>
      </c>
      <c r="G33" t="str">
        <f t="shared" si="0"/>
        <v>TRUE</v>
      </c>
      <c r="H33">
        <f t="shared" si="1"/>
        <v>-5.521460917862246</v>
      </c>
      <c r="I33">
        <f t="shared" si="2"/>
        <v>1.1939224684724346</v>
      </c>
      <c r="J33">
        <f t="shared" si="3"/>
        <v>-0.53440139260433928</v>
      </c>
      <c r="K33">
        <f t="shared" si="4"/>
        <v>0.84523082739719269</v>
      </c>
      <c r="L33">
        <f t="shared" si="5"/>
        <v>-4.7480055854040968</v>
      </c>
      <c r="U33" s="11" t="s">
        <v>321</v>
      </c>
      <c r="V33" s="11">
        <v>3</v>
      </c>
      <c r="W33" s="11">
        <v>30.787234306714929</v>
      </c>
      <c r="X33" s="11">
        <v>10.262411435571643</v>
      </c>
      <c r="Y33" s="11">
        <v>21.562150513910133</v>
      </c>
      <c r="Z33" s="11">
        <v>4.812879883793231E-9</v>
      </c>
      <c r="AA33"/>
      <c r="AB33"/>
      <c r="AC33"/>
    </row>
    <row r="34" spans="1:29" x14ac:dyDescent="0.25">
      <c r="A34" s="1">
        <v>41500</v>
      </c>
      <c r="B34" s="3">
        <v>226</v>
      </c>
      <c r="C34">
        <v>68</v>
      </c>
      <c r="D34">
        <v>5.2999999999999999E-2</v>
      </c>
      <c r="E34">
        <v>5.2999999999999999E-2</v>
      </c>
      <c r="F34">
        <v>0</v>
      </c>
      <c r="G34" t="str">
        <f t="shared" si="0"/>
        <v>FALSE</v>
      </c>
      <c r="H34">
        <f t="shared" si="1"/>
        <v>-2.9374633654300153</v>
      </c>
      <c r="I34">
        <f t="shared" si="2"/>
        <v>4.219507705176107</v>
      </c>
      <c r="J34">
        <f t="shared" si="3"/>
        <v>-0.65929401638810392</v>
      </c>
      <c r="K34">
        <f t="shared" si="4"/>
        <v>0.75188523057368439</v>
      </c>
      <c r="L34">
        <f t="shared" si="5"/>
        <v>-3.7495624572918853</v>
      </c>
      <c r="U34" s="11" t="s">
        <v>322</v>
      </c>
      <c r="V34" s="11">
        <v>49</v>
      </c>
      <c r="W34" s="11">
        <v>23.321336154230423</v>
      </c>
      <c r="X34" s="11">
        <v>0.47594563580062088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v>240</v>
      </c>
      <c r="C35">
        <v>2.2999999999999998</v>
      </c>
      <c r="D35">
        <v>1.0999999999999999E-2</v>
      </c>
      <c r="E35">
        <v>1.0999999999999999E-2</v>
      </c>
      <c r="F35">
        <v>0</v>
      </c>
      <c r="G35" t="str">
        <f t="shared" si="0"/>
        <v>FALSE</v>
      </c>
      <c r="H35">
        <f t="shared" si="1"/>
        <v>-4.5098600061837661</v>
      </c>
      <c r="I35">
        <f t="shared" si="2"/>
        <v>0.83290912293510388</v>
      </c>
      <c r="J35">
        <f t="shared" si="3"/>
        <v>-0.6921572558055763</v>
      </c>
      <c r="K35">
        <f t="shared" si="4"/>
        <v>0.72174672374434368</v>
      </c>
      <c r="L35">
        <f t="shared" si="5"/>
        <v>-4.8671399894314158</v>
      </c>
      <c r="U35" s="12" t="s">
        <v>323</v>
      </c>
      <c r="V35" s="12">
        <v>52</v>
      </c>
      <c r="W35" s="12">
        <v>54.108570460945351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v>302</v>
      </c>
      <c r="C36">
        <v>5.6</v>
      </c>
      <c r="D36">
        <v>1.0999999999999999E-2</v>
      </c>
      <c r="E36">
        <v>1.0999999999999999E-2</v>
      </c>
      <c r="F36">
        <v>0</v>
      </c>
      <c r="G36" t="str">
        <f t="shared" si="0"/>
        <v>FALSE</v>
      </c>
      <c r="H36">
        <f t="shared" si="1"/>
        <v>-4.5098600061837661</v>
      </c>
      <c r="I36">
        <f t="shared" si="2"/>
        <v>1.7227665977411035</v>
      </c>
      <c r="J36">
        <f t="shared" si="3"/>
        <v>-0.82031567643847203</v>
      </c>
      <c r="K36">
        <f t="shared" si="4"/>
        <v>0.5719109991854433</v>
      </c>
      <c r="L36">
        <f t="shared" si="5"/>
        <v>-4.5734870227454358</v>
      </c>
      <c r="X36"/>
      <c r="Y36"/>
      <c r="Z36"/>
      <c r="AA36"/>
      <c r="AB36"/>
      <c r="AC36"/>
    </row>
    <row r="37" spans="1:29" x14ac:dyDescent="0.25">
      <c r="A37" s="1">
        <v>41611</v>
      </c>
      <c r="B37" s="3">
        <v>337</v>
      </c>
      <c r="C37">
        <v>5.8</v>
      </c>
      <c r="D37">
        <v>1.2999999999999999E-2</v>
      </c>
      <c r="E37">
        <v>1.2999999999999999E-2</v>
      </c>
      <c r="F37">
        <v>0</v>
      </c>
      <c r="G37" t="str">
        <f t="shared" si="0"/>
        <v>FALSE</v>
      </c>
      <c r="H37">
        <f t="shared" si="1"/>
        <v>-4.3428059215206005</v>
      </c>
      <c r="I37">
        <f t="shared" si="2"/>
        <v>1.7578579175523736</v>
      </c>
      <c r="J37">
        <f t="shared" si="3"/>
        <v>-0.87885100281419271</v>
      </c>
      <c r="K37">
        <f t="shared" si="4"/>
        <v>0.47709633707720694</v>
      </c>
      <c r="L37">
        <f t="shared" si="5"/>
        <v>-4.5619068872077166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v>50</v>
      </c>
      <c r="C38">
        <v>4.4000000000000004</v>
      </c>
      <c r="D38" t="s">
        <v>208</v>
      </c>
      <c r="E38">
        <v>4.0000000000000001E-3</v>
      </c>
      <c r="F38">
        <v>1</v>
      </c>
      <c r="G38" t="str">
        <f t="shared" si="0"/>
        <v>TRUE</v>
      </c>
      <c r="H38">
        <f t="shared" si="1"/>
        <v>-5.521460917862246</v>
      </c>
      <c r="I38">
        <f t="shared" si="2"/>
        <v>1.4816045409242156</v>
      </c>
      <c r="J38">
        <f t="shared" si="3"/>
        <v>-0.15859290602857282</v>
      </c>
      <c r="K38">
        <f t="shared" si="4"/>
        <v>0.987344058653017</v>
      </c>
      <c r="L38">
        <f t="shared" si="5"/>
        <v>-4.6530705014950096</v>
      </c>
      <c r="U38" s="11" t="s">
        <v>324</v>
      </c>
      <c r="V38" s="11">
        <v>-2.3316883554396379</v>
      </c>
      <c r="W38" s="11">
        <v>2.1357156981418872</v>
      </c>
      <c r="X38" s="11">
        <v>-1.0917597119636526</v>
      </c>
      <c r="Y38" s="11">
        <v>0.28027788674578313</v>
      </c>
      <c r="Z38" s="11">
        <v>-6.6235697359737582</v>
      </c>
      <c r="AA38" s="11">
        <v>1.9601930250944828</v>
      </c>
      <c r="AB38" s="11">
        <v>-6.6235697359737582</v>
      </c>
      <c r="AC38" s="11">
        <v>1.9601930250944828</v>
      </c>
    </row>
    <row r="39" spans="1:29" x14ac:dyDescent="0.25">
      <c r="A39" s="1">
        <v>41744</v>
      </c>
      <c r="B39" s="3">
        <v>105</v>
      </c>
      <c r="C39">
        <v>40</v>
      </c>
      <c r="D39">
        <v>3.2000000000000001E-2</v>
      </c>
      <c r="E39">
        <v>3.2000000000000001E-2</v>
      </c>
      <c r="F39">
        <v>0</v>
      </c>
      <c r="G39" t="str">
        <f t="shared" si="0"/>
        <v>FALSE</v>
      </c>
      <c r="H39">
        <f t="shared" si="1"/>
        <v>-3.4420193761824103</v>
      </c>
      <c r="I39">
        <f t="shared" si="2"/>
        <v>3.6888794541139363</v>
      </c>
      <c r="J39">
        <f t="shared" si="3"/>
        <v>-0.32825654642240965</v>
      </c>
      <c r="K39">
        <f t="shared" si="4"/>
        <v>0.9445886087238361</v>
      </c>
      <c r="L39">
        <f t="shared" si="5"/>
        <v>-3.9246697801424011</v>
      </c>
      <c r="U39" s="11" t="s">
        <v>337</v>
      </c>
      <c r="V39" s="11">
        <v>0.27713373010448206</v>
      </c>
      <c r="W39" s="11">
        <v>3.5996992018197914E-2</v>
      </c>
      <c r="X39" s="11">
        <v>7.6988024433924895</v>
      </c>
      <c r="Y39" s="11">
        <v>5.5319228218389563E-10</v>
      </c>
      <c r="Z39" s="11">
        <v>0.20479506633357267</v>
      </c>
      <c r="AA39" s="11">
        <v>0.34947239387539142</v>
      </c>
      <c r="AB39" s="11">
        <v>0.20479506633357267</v>
      </c>
      <c r="AC39" s="11">
        <v>0.34947239387539142</v>
      </c>
    </row>
    <row r="40" spans="1:29" x14ac:dyDescent="0.25">
      <c r="A40" s="1">
        <v>41751</v>
      </c>
      <c r="B40" s="3">
        <v>112</v>
      </c>
      <c r="C40">
        <v>10</v>
      </c>
      <c r="D40">
        <v>7.0000000000000001E-3</v>
      </c>
      <c r="E40">
        <v>7.0000000000000001E-3</v>
      </c>
      <c r="F40">
        <v>0</v>
      </c>
      <c r="G40" t="str">
        <f t="shared" si="0"/>
        <v>FALSE</v>
      </c>
      <c r="H40">
        <f t="shared" si="1"/>
        <v>-4.9618451299268234</v>
      </c>
      <c r="I40">
        <f t="shared" si="2"/>
        <v>2.3025850929940459</v>
      </c>
      <c r="J40">
        <f t="shared" si="3"/>
        <v>-0.34923484031913793</v>
      </c>
      <c r="K40">
        <f t="shared" si="4"/>
        <v>0.93703523215899742</v>
      </c>
      <c r="L40">
        <f t="shared" si="5"/>
        <v>-4.3821469193119649</v>
      </c>
      <c r="U40" s="11" t="s">
        <v>364</v>
      </c>
      <c r="V40" s="11">
        <v>1.3148847129721408</v>
      </c>
      <c r="W40" s="11">
        <v>1.3195085433592419</v>
      </c>
      <c r="X40" s="11">
        <v>0.99649579352072282</v>
      </c>
      <c r="Y40" s="11">
        <v>0.3239050199126503</v>
      </c>
      <c r="Z40" s="11">
        <v>-1.3367669809430642</v>
      </c>
      <c r="AA40" s="11">
        <v>3.9665364068873457</v>
      </c>
      <c r="AB40" s="11">
        <v>-1.3367669809430642</v>
      </c>
      <c r="AC40" s="11">
        <v>3.9665364068873457</v>
      </c>
    </row>
    <row r="41" spans="1:29" ht="15.75" thickBot="1" x14ac:dyDescent="0.3">
      <c r="A41" s="1">
        <v>41768</v>
      </c>
      <c r="B41" s="3">
        <v>129</v>
      </c>
      <c r="C41">
        <v>193</v>
      </c>
      <c r="D41">
        <v>2.1999999999999999E-2</v>
      </c>
      <c r="E41">
        <v>2.1999999999999999E-2</v>
      </c>
      <c r="F41">
        <v>0</v>
      </c>
      <c r="G41" t="str">
        <f t="shared" si="0"/>
        <v>FALSE</v>
      </c>
      <c r="H41">
        <f t="shared" si="1"/>
        <v>-3.8167128256238212</v>
      </c>
      <c r="I41">
        <f t="shared" si="2"/>
        <v>5.2626901889048856</v>
      </c>
      <c r="J41">
        <f t="shared" si="3"/>
        <v>-0.39943881626490396</v>
      </c>
      <c r="K41">
        <f t="shared" si="4"/>
        <v>0.91675985517522107</v>
      </c>
      <c r="L41">
        <f t="shared" si="5"/>
        <v>-3.4053122376613878</v>
      </c>
      <c r="U41" s="12" t="s">
        <v>365</v>
      </c>
      <c r="V41" s="12">
        <v>-2.3486823477101151</v>
      </c>
      <c r="W41" s="12">
        <v>1.8358154279776333</v>
      </c>
      <c r="X41" s="12">
        <v>-1.2793673655403719</v>
      </c>
      <c r="Y41" s="12">
        <v>0.2067928610140653</v>
      </c>
      <c r="Z41" s="12">
        <v>-6.0378915717137822</v>
      </c>
      <c r="AA41" s="12">
        <v>1.3405268762935525</v>
      </c>
      <c r="AB41" s="12">
        <v>-6.0378915717137822</v>
      </c>
      <c r="AC41" s="12">
        <v>1.3405268762935525</v>
      </c>
    </row>
    <row r="42" spans="1:29" x14ac:dyDescent="0.25">
      <c r="A42" s="1">
        <v>41799</v>
      </c>
      <c r="B42" s="3">
        <v>160</v>
      </c>
      <c r="C42">
        <v>177</v>
      </c>
      <c r="D42">
        <v>4.4999999999999998E-2</v>
      </c>
      <c r="E42">
        <v>4.4999999999999998E-2</v>
      </c>
      <c r="F42">
        <v>0</v>
      </c>
      <c r="G42" t="str">
        <f t="shared" si="0"/>
        <v>FALSE</v>
      </c>
      <c r="H42">
        <f t="shared" si="1"/>
        <v>-3.1010927892118172</v>
      </c>
      <c r="I42">
        <f t="shared" si="2"/>
        <v>5.1761497325738288</v>
      </c>
      <c r="J42">
        <f t="shared" si="3"/>
        <v>-0.48787101332710314</v>
      </c>
      <c r="K42">
        <f t="shared" si="4"/>
        <v>0.8729157315315067</v>
      </c>
      <c r="L42">
        <f t="shared" si="5"/>
        <v>-3.4338705882506368</v>
      </c>
      <c r="X42"/>
      <c r="Y42"/>
      <c r="Z42"/>
      <c r="AA42"/>
      <c r="AB42"/>
      <c r="AC42"/>
    </row>
    <row r="43" spans="1:29" x14ac:dyDescent="0.25">
      <c r="A43" s="1">
        <v>41808</v>
      </c>
      <c r="B43" s="3">
        <v>169</v>
      </c>
      <c r="C43">
        <v>6.2</v>
      </c>
      <c r="D43">
        <v>8.9999999999999993E-3</v>
      </c>
      <c r="E43">
        <v>8.9999999999999993E-3</v>
      </c>
      <c r="F43">
        <v>0</v>
      </c>
      <c r="G43" t="str">
        <f t="shared" si="0"/>
        <v>FALSE</v>
      </c>
      <c r="H43">
        <f t="shared" si="1"/>
        <v>-4.7105307016459177</v>
      </c>
      <c r="I43">
        <f t="shared" si="2"/>
        <v>1.824549292051046</v>
      </c>
      <c r="J43">
        <f t="shared" si="3"/>
        <v>-0.51269166608656169</v>
      </c>
      <c r="K43">
        <f t="shared" si="4"/>
        <v>0.85857280152901738</v>
      </c>
      <c r="L43">
        <f t="shared" si="5"/>
        <v>-4.5398987336231551</v>
      </c>
      <c r="X43"/>
      <c r="Y43"/>
      <c r="Z43"/>
      <c r="AA43"/>
      <c r="AB43"/>
      <c r="AC43"/>
    </row>
    <row r="44" spans="1:29" x14ac:dyDescent="0.25">
      <c r="A44" s="1">
        <v>41829</v>
      </c>
      <c r="B44" s="3">
        <v>190</v>
      </c>
      <c r="C44">
        <v>491</v>
      </c>
      <c r="D44">
        <v>1.2E-2</v>
      </c>
      <c r="E44">
        <v>1.2E-2</v>
      </c>
      <c r="F44">
        <v>0</v>
      </c>
      <c r="G44" t="str">
        <f t="shared" si="0"/>
        <v>FALSE</v>
      </c>
      <c r="H44">
        <f t="shared" si="1"/>
        <v>-4.4228486291941369</v>
      </c>
      <c r="I44">
        <f t="shared" si="2"/>
        <v>6.1964441277945204</v>
      </c>
      <c r="J44">
        <f t="shared" si="3"/>
        <v>-0.56893344383799516</v>
      </c>
      <c r="K44">
        <f t="shared" si="4"/>
        <v>0.82238357016822672</v>
      </c>
      <c r="L44">
        <f t="shared" si="5"/>
        <v>-3.0971734378278084</v>
      </c>
      <c r="X44"/>
      <c r="Y44"/>
      <c r="Z44"/>
      <c r="AA44"/>
      <c r="AB44"/>
      <c r="AC44"/>
    </row>
    <row r="45" spans="1:29" x14ac:dyDescent="0.25">
      <c r="A45" s="1">
        <v>41857</v>
      </c>
      <c r="B45" s="3">
        <v>218</v>
      </c>
      <c r="C45">
        <v>2.4</v>
      </c>
      <c r="D45" t="s">
        <v>208</v>
      </c>
      <c r="E45">
        <v>4.0000000000000001E-3</v>
      </c>
      <c r="F45">
        <v>1</v>
      </c>
      <c r="G45" t="str">
        <f t="shared" si="0"/>
        <v>TRUE</v>
      </c>
      <c r="H45">
        <f t="shared" si="1"/>
        <v>-5.521460917862246</v>
      </c>
      <c r="I45">
        <f t="shared" si="2"/>
        <v>0.87546873735389985</v>
      </c>
      <c r="J45">
        <f t="shared" si="3"/>
        <v>-0.63992215997187174</v>
      </c>
      <c r="K45">
        <f t="shared" si="4"/>
        <v>0.76843973685444855</v>
      </c>
      <c r="L45">
        <f t="shared" si="5"/>
        <v>-4.8530953166732136</v>
      </c>
    </row>
    <row r="46" spans="1:29" x14ac:dyDescent="0.25">
      <c r="A46" s="1">
        <v>41926</v>
      </c>
      <c r="B46" s="3">
        <v>287</v>
      </c>
      <c r="C46">
        <v>144</v>
      </c>
      <c r="D46">
        <v>6.2E-2</v>
      </c>
      <c r="E46">
        <v>6.2E-2</v>
      </c>
      <c r="F46">
        <v>0</v>
      </c>
      <c r="G46" t="str">
        <f t="shared" si="0"/>
        <v>FALSE</v>
      </c>
      <c r="H46">
        <f t="shared" si="1"/>
        <v>-2.7806208939370456</v>
      </c>
      <c r="I46">
        <f t="shared" si="2"/>
        <v>4.9698132995760007</v>
      </c>
      <c r="J46">
        <f t="shared" si="3"/>
        <v>-0.79206422151717726</v>
      </c>
      <c r="K46">
        <f t="shared" si="4"/>
        <v>0.6104377683207256</v>
      </c>
      <c r="L46">
        <f t="shared" si="5"/>
        <v>-3.5019616111399201</v>
      </c>
    </row>
    <row r="47" spans="1:29" x14ac:dyDescent="0.25">
      <c r="A47" s="1">
        <v>41941</v>
      </c>
      <c r="B47" s="3">
        <v>302</v>
      </c>
      <c r="C47">
        <v>3.5</v>
      </c>
      <c r="D47">
        <v>1.2E-2</v>
      </c>
      <c r="E47">
        <v>1.2E-2</v>
      </c>
      <c r="F47">
        <v>0</v>
      </c>
      <c r="G47" t="str">
        <f t="shared" si="0"/>
        <v>FALSE</v>
      </c>
      <c r="H47">
        <f t="shared" si="1"/>
        <v>-4.4228486291941369</v>
      </c>
      <c r="I47">
        <f t="shared" si="2"/>
        <v>1.2527629684953681</v>
      </c>
      <c r="J47">
        <f t="shared" si="3"/>
        <v>-0.82031567643847203</v>
      </c>
      <c r="K47">
        <f t="shared" si="4"/>
        <v>0.5719109991854433</v>
      </c>
      <c r="L47">
        <f t="shared" si="5"/>
        <v>-4.7285882203965288</v>
      </c>
    </row>
    <row r="48" spans="1:29" x14ac:dyDescent="0.25">
      <c r="A48" s="1">
        <v>41996</v>
      </c>
      <c r="B48" s="3">
        <v>357</v>
      </c>
      <c r="C48">
        <v>8.4</v>
      </c>
      <c r="D48">
        <v>2.1999999999999999E-2</v>
      </c>
      <c r="E48">
        <v>2.1999999999999999E-2</v>
      </c>
      <c r="F48">
        <v>0</v>
      </c>
      <c r="G48" t="str">
        <f t="shared" si="0"/>
        <v>FALSE</v>
      </c>
      <c r="H48">
        <f t="shared" si="1"/>
        <v>-3.8167128256238212</v>
      </c>
      <c r="I48">
        <f t="shared" si="2"/>
        <v>2.1282317058492679</v>
      </c>
      <c r="J48">
        <f t="shared" si="3"/>
        <v>-0.90744162255338412</v>
      </c>
      <c r="K48">
        <f t="shared" si="4"/>
        <v>0.42017817846442418</v>
      </c>
      <c r="L48">
        <f t="shared" si="5"/>
        <v>-4.4396835370697421</v>
      </c>
    </row>
    <row r="49" spans="1:12" x14ac:dyDescent="0.25">
      <c r="A49" s="1">
        <v>42054</v>
      </c>
      <c r="B49" s="3">
        <v>50</v>
      </c>
      <c r="C49">
        <v>3.3</v>
      </c>
      <c r="D49" t="s">
        <v>208</v>
      </c>
      <c r="E49">
        <v>4.0000000000000001E-3</v>
      </c>
      <c r="F49">
        <v>1</v>
      </c>
      <c r="G49" t="str">
        <f t="shared" si="0"/>
        <v>TRUE</v>
      </c>
      <c r="H49">
        <f t="shared" si="1"/>
        <v>-5.521460917862246</v>
      </c>
      <c r="I49">
        <f t="shared" si="2"/>
        <v>1.1939224684724346</v>
      </c>
      <c r="J49">
        <f t="shared" si="3"/>
        <v>-0.15859290602857282</v>
      </c>
      <c r="K49">
        <f t="shared" si="4"/>
        <v>0.987344058653017</v>
      </c>
      <c r="L49">
        <f t="shared" si="5"/>
        <v>-4.7480055854040968</v>
      </c>
    </row>
    <row r="50" spans="1:12" x14ac:dyDescent="0.25">
      <c r="A50" s="1">
        <v>42090</v>
      </c>
      <c r="B50" s="3">
        <v>86</v>
      </c>
      <c r="C50">
        <v>51</v>
      </c>
      <c r="D50">
        <v>8.9999999999999993E-3</v>
      </c>
      <c r="E50">
        <v>8.9999999999999993E-3</v>
      </c>
      <c r="F50">
        <v>0</v>
      </c>
      <c r="G50" t="str">
        <f t="shared" si="0"/>
        <v>FALSE</v>
      </c>
      <c r="H50">
        <f t="shared" si="1"/>
        <v>-4.7105307016459177</v>
      </c>
      <c r="I50">
        <f t="shared" si="2"/>
        <v>3.9318256327243257</v>
      </c>
      <c r="J50">
        <f t="shared" si="3"/>
        <v>-0.27052316490983014</v>
      </c>
      <c r="K50">
        <f t="shared" si="4"/>
        <v>0.96271346580754169</v>
      </c>
      <c r="L50">
        <f t="shared" si="5"/>
        <v>-3.8444975412009725</v>
      </c>
    </row>
    <row r="51" spans="1:12" x14ac:dyDescent="0.25">
      <c r="A51" s="1">
        <v>42107</v>
      </c>
      <c r="B51" s="3">
        <v>103</v>
      </c>
      <c r="C51">
        <v>4.5999999999999996</v>
      </c>
      <c r="D51">
        <v>7.0000000000000001E-3</v>
      </c>
      <c r="E51">
        <v>7.0000000000000001E-3</v>
      </c>
      <c r="F51">
        <v>0</v>
      </c>
      <c r="G51" t="str">
        <f t="shared" si="0"/>
        <v>FALSE</v>
      </c>
      <c r="H51">
        <f t="shared" si="1"/>
        <v>-4.9618451299268234</v>
      </c>
      <c r="I51">
        <f t="shared" si="2"/>
        <v>1.5260563034950492</v>
      </c>
      <c r="J51">
        <f t="shared" si="3"/>
        <v>-0.32223231629318544</v>
      </c>
      <c r="K51">
        <f t="shared" si="4"/>
        <v>0.94666062257618411</v>
      </c>
      <c r="L51">
        <f t="shared" si="5"/>
        <v>-4.6384014198466339</v>
      </c>
    </row>
    <row r="52" spans="1:12" x14ac:dyDescent="0.25">
      <c r="A52" s="1">
        <v>42108</v>
      </c>
      <c r="B52" s="3">
        <v>104</v>
      </c>
      <c r="C52">
        <v>312</v>
      </c>
      <c r="D52">
        <v>1.9E-2</v>
      </c>
      <c r="E52">
        <v>1.9E-2</v>
      </c>
      <c r="F52">
        <v>0</v>
      </c>
      <c r="G52" t="str">
        <f t="shared" si="0"/>
        <v>FALSE</v>
      </c>
      <c r="H52">
        <f t="shared" si="1"/>
        <v>-3.9633162998156966</v>
      </c>
      <c r="I52">
        <f t="shared" si="2"/>
        <v>5.7430031878094825</v>
      </c>
      <c r="J52">
        <f t="shared" si="3"/>
        <v>-0.32524608135934269</v>
      </c>
      <c r="K52">
        <f t="shared" si="4"/>
        <v>0.94562941290993685</v>
      </c>
      <c r="L52">
        <f t="shared" si="5"/>
        <v>-3.246808948022871</v>
      </c>
    </row>
    <row r="53" spans="1:12" x14ac:dyDescent="0.25">
      <c r="A53">
        <v>42132</v>
      </c>
      <c r="B53">
        <v>128</v>
      </c>
      <c r="C53">
        <v>3940</v>
      </c>
      <c r="D53">
        <v>3.9E-2</v>
      </c>
      <c r="E53">
        <v>3.9E-2</v>
      </c>
      <c r="F53">
        <v>0</v>
      </c>
      <c r="G53" t="str">
        <f t="shared" si="0"/>
        <v>FALSE</v>
      </c>
      <c r="H53">
        <f t="shared" si="1"/>
        <v>-3.2441936328524905</v>
      </c>
      <c r="I53">
        <f t="shared" si="2"/>
        <v>8.2789360022919798</v>
      </c>
      <c r="J53">
        <f t="shared" si="3"/>
        <v>-0.3965166330665959</v>
      </c>
      <c r="K53">
        <f t="shared" si="4"/>
        <v>0.91802753755077005</v>
      </c>
      <c r="L53">
        <f t="shared" si="5"/>
        <v>-2.4099511192436469</v>
      </c>
    </row>
    <row r="54" spans="1:12" x14ac:dyDescent="0.25">
      <c r="A54">
        <v>42135</v>
      </c>
      <c r="B54">
        <v>131</v>
      </c>
      <c r="C54">
        <v>601</v>
      </c>
      <c r="D54">
        <v>3.4000000000000002E-2</v>
      </c>
      <c r="E54">
        <v>3.4000000000000002E-2</v>
      </c>
      <c r="F54">
        <v>0</v>
      </c>
      <c r="G54" t="str">
        <f t="shared" si="0"/>
        <v>FALSE</v>
      </c>
      <c r="H54">
        <f t="shared" si="1"/>
        <v>-3.3813947543659757</v>
      </c>
      <c r="I54">
        <f t="shared" si="2"/>
        <v>6.3985949345352076</v>
      </c>
      <c r="J54">
        <f t="shared" si="3"/>
        <v>-0.4052709947272618</v>
      </c>
      <c r="K54">
        <f t="shared" si="4"/>
        <v>0.91419659856771274</v>
      </c>
      <c r="L54">
        <f t="shared" si="5"/>
        <v>-3.0304636716033819</v>
      </c>
    </row>
    <row r="55" spans="1:12" x14ac:dyDescent="0.25">
      <c r="A55" s="1"/>
    </row>
    <row r="56" spans="1:12" x14ac:dyDescent="0.25">
      <c r="A56" s="1"/>
    </row>
    <row r="57" spans="1:12" x14ac:dyDescent="0.25">
      <c r="A57" s="1">
        <v>40543</v>
      </c>
    </row>
    <row r="58" spans="1:12" x14ac:dyDescent="0.25">
      <c r="A58">
        <v>40908</v>
      </c>
    </row>
    <row r="59" spans="1:12" x14ac:dyDescent="0.25">
      <c r="A59">
        <v>41274</v>
      </c>
    </row>
    <row r="60" spans="1:12" x14ac:dyDescent="0.25">
      <c r="A60">
        <v>41639</v>
      </c>
    </row>
    <row r="61" spans="1:12" x14ac:dyDescent="0.25">
      <c r="A61">
        <v>42004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workbookViewId="0">
      <selection activeCell="J5" sqref="J5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296</v>
      </c>
      <c r="E1" s="8" t="s">
        <v>349</v>
      </c>
      <c r="F1" s="8" t="s">
        <v>350</v>
      </c>
      <c r="G1" s="8" t="s">
        <v>371</v>
      </c>
      <c r="H1" s="8" t="s">
        <v>361</v>
      </c>
      <c r="I1" s="24" t="s">
        <v>362</v>
      </c>
      <c r="J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>
        <v>7.000000000000001E-3</v>
      </c>
      <c r="E2">
        <v>7.000000000000001E-3</v>
      </c>
      <c r="F2">
        <v>7.000000000000001E-3</v>
      </c>
      <c r="G2">
        <f>LN(E2)</f>
        <v>-4.9618451299268234</v>
      </c>
      <c r="H2">
        <f>LN(C2)</f>
        <v>1.1939224684724346</v>
      </c>
      <c r="I2">
        <f>SIN(2*3.14*B2)</f>
        <v>-0.17115966941084268</v>
      </c>
      <c r="J2">
        <f>COS(2*3.14*B2)</f>
        <v>0.9852433037413505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6.9999999999999993E-3</v>
      </c>
      <c r="E3">
        <v>6.9999999999999993E-3</v>
      </c>
      <c r="F3">
        <v>6.9999999999999993E-3</v>
      </c>
      <c r="G3">
        <f t="shared" ref="G3:G54" si="1">LN(E3)</f>
        <v>-4.9618451299268242</v>
      </c>
      <c r="H3">
        <f t="shared" ref="H3:H54" si="2">LN(C3)</f>
        <v>0.95551144502743635</v>
      </c>
      <c r="I3">
        <f t="shared" ref="I3:I54" si="3">SIN(2*3.14*B3)</f>
        <v>-0.31619500849761017</v>
      </c>
      <c r="J3">
        <f t="shared" ref="J3:J54" si="4">COS(2*3.14*B3)</f>
        <v>0.94869421659520847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1.9000000000000003E-2</v>
      </c>
      <c r="E4">
        <v>1.9000000000000003E-2</v>
      </c>
      <c r="F4">
        <v>1.9000000000000003E-2</v>
      </c>
      <c r="G4">
        <f t="shared" si="1"/>
        <v>-3.9633162998156966</v>
      </c>
      <c r="H4">
        <f t="shared" si="2"/>
        <v>3.7376696182833684</v>
      </c>
      <c r="I4">
        <f t="shared" si="3"/>
        <v>-0.32825654642240965</v>
      </c>
      <c r="J4">
        <f t="shared" si="4"/>
        <v>0.9445886087238361</v>
      </c>
      <c r="U4" s="11" t="s">
        <v>315</v>
      </c>
      <c r="V4" s="11">
        <v>0.59782389172655059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1.3000000000000001E-2</v>
      </c>
      <c r="E5">
        <v>1.3000000000000001E-2</v>
      </c>
      <c r="F5">
        <v>1.3000000000000001E-2</v>
      </c>
      <c r="G5">
        <f t="shared" si="1"/>
        <v>-4.3428059215206005</v>
      </c>
      <c r="H5">
        <f t="shared" si="2"/>
        <v>1.9169226121820611</v>
      </c>
      <c r="I5">
        <f t="shared" si="3"/>
        <v>-0.343258303815903</v>
      </c>
      <c r="J5">
        <f t="shared" si="4"/>
        <v>0.93924104300303513</v>
      </c>
      <c r="U5" s="11" t="s">
        <v>316</v>
      </c>
      <c r="V5" s="11">
        <v>0.35739340551907844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2.2000000000000006E-2</v>
      </c>
      <c r="E6">
        <v>2.2000000000000006E-2</v>
      </c>
      <c r="F6">
        <v>2.2000000000000006E-2</v>
      </c>
      <c r="G6">
        <f t="shared" si="1"/>
        <v>-3.8167128256238207</v>
      </c>
      <c r="H6">
        <f t="shared" si="2"/>
        <v>6.1398845522262553</v>
      </c>
      <c r="I6">
        <f t="shared" si="3"/>
        <v>-0.36114515068696479</v>
      </c>
      <c r="J6">
        <f t="shared" si="4"/>
        <v>0.93250961396400067</v>
      </c>
      <c r="U6" s="11" t="s">
        <v>317</v>
      </c>
      <c r="V6" s="11">
        <v>0.34479327621553096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1.9000000000000003E-2</v>
      </c>
      <c r="E7">
        <v>1.9000000000000003E-2</v>
      </c>
      <c r="F7">
        <v>1.9000000000000003E-2</v>
      </c>
      <c r="G7">
        <f t="shared" si="1"/>
        <v>-3.9633162998156966</v>
      </c>
      <c r="H7">
        <f t="shared" si="2"/>
        <v>6.0776422433490342</v>
      </c>
      <c r="I7">
        <f t="shared" si="3"/>
        <v>-0.3789000887759551</v>
      </c>
      <c r="J7">
        <f t="shared" si="4"/>
        <v>0.92543758445698177</v>
      </c>
      <c r="U7" s="11" t="s">
        <v>318</v>
      </c>
      <c r="V7" s="11">
        <v>0.41727115916211066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1.7999999999999995E-2</v>
      </c>
      <c r="E8">
        <v>1.7999999999999995E-2</v>
      </c>
      <c r="F8">
        <v>1.7999999999999995E-2</v>
      </c>
      <c r="G8">
        <f t="shared" si="1"/>
        <v>-4.0173835210859723</v>
      </c>
      <c r="H8">
        <f t="shared" si="2"/>
        <v>2.7080502011022101</v>
      </c>
      <c r="I8">
        <f t="shared" si="3"/>
        <v>-0.43991042548333131</v>
      </c>
      <c r="J8">
        <f t="shared" si="4"/>
        <v>0.89804165691301563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 t="s">
        <v>340</v>
      </c>
      <c r="E9">
        <v>1.2E-2</v>
      </c>
      <c r="F9">
        <v>1.6E-2</v>
      </c>
      <c r="G9">
        <f t="shared" si="1"/>
        <v>-4.4228486291941369</v>
      </c>
      <c r="H9">
        <f t="shared" si="2"/>
        <v>0.74193734472937733</v>
      </c>
      <c r="I9">
        <f t="shared" si="3"/>
        <v>-0.48230014142624089</v>
      </c>
      <c r="J9">
        <f t="shared" si="4"/>
        <v>0.87600603512774278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40771</v>
      </c>
      <c r="B10" s="3">
        <f t="shared" si="0"/>
        <v>228</v>
      </c>
      <c r="C10">
        <v>0.02</v>
      </c>
      <c r="D10">
        <v>1.3999999999999999E-2</v>
      </c>
      <c r="E10">
        <v>1.3999999999999999E-2</v>
      </c>
      <c r="F10">
        <v>1.3999999999999999E-2</v>
      </c>
      <c r="G10">
        <f t="shared" si="1"/>
        <v>-4.2686979493668789</v>
      </c>
      <c r="H10">
        <f t="shared" si="2"/>
        <v>-3.912023005428146</v>
      </c>
      <c r="I10">
        <f t="shared" si="3"/>
        <v>-0.66407057624574983</v>
      </c>
      <c r="J10">
        <f t="shared" si="4"/>
        <v>0.74766989357913671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40820</v>
      </c>
      <c r="B11" s="3">
        <f t="shared" si="0"/>
        <v>277</v>
      </c>
      <c r="C11">
        <v>0.03</v>
      </c>
      <c r="D11" t="s">
        <v>341</v>
      </c>
      <c r="E11">
        <v>5.0000000000000001E-3</v>
      </c>
      <c r="F11">
        <v>8.9999999999999993E-3</v>
      </c>
      <c r="G11">
        <f t="shared" si="1"/>
        <v>-5.2983173665480363</v>
      </c>
      <c r="H11">
        <f t="shared" si="2"/>
        <v>-3.5065578973199818</v>
      </c>
      <c r="I11">
        <f t="shared" si="3"/>
        <v>-0.77222140397512284</v>
      </c>
      <c r="J11">
        <f t="shared" si="4"/>
        <v>0.63535352619049035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40856</v>
      </c>
      <c r="B12" s="3">
        <f t="shared" si="0"/>
        <v>313</v>
      </c>
      <c r="C12">
        <v>90</v>
      </c>
      <c r="D12">
        <v>1.2E-2</v>
      </c>
      <c r="E12">
        <v>1.2E-2</v>
      </c>
      <c r="F12">
        <v>1.2E-2</v>
      </c>
      <c r="G12">
        <f t="shared" si="1"/>
        <v>-4.4228486291941369</v>
      </c>
      <c r="H12">
        <f t="shared" si="2"/>
        <v>4.499809670330265</v>
      </c>
      <c r="I12">
        <f t="shared" si="3"/>
        <v>-0.83984691643820719</v>
      </c>
      <c r="J12">
        <f t="shared" si="4"/>
        <v>0.54282332019657653</v>
      </c>
      <c r="U12" s="11" t="s">
        <v>321</v>
      </c>
      <c r="V12" s="11">
        <v>1</v>
      </c>
      <c r="W12" s="11">
        <v>4.9386502332909288</v>
      </c>
      <c r="X12" s="11">
        <v>4.9386502332909288</v>
      </c>
      <c r="Y12" s="11">
        <v>28.364264914206615</v>
      </c>
      <c r="Z12" s="11">
        <v>2.2822524948170082E-6</v>
      </c>
      <c r="AA12"/>
      <c r="AB12"/>
      <c r="AC12"/>
    </row>
    <row r="13" spans="1:29" x14ac:dyDescent="0.25">
      <c r="A13" s="1">
        <v>40869</v>
      </c>
      <c r="B13" s="3">
        <f t="shared" si="0"/>
        <v>326</v>
      </c>
      <c r="C13" s="10">
        <v>1400</v>
      </c>
      <c r="D13">
        <v>1.7000000000000001E-2</v>
      </c>
      <c r="E13">
        <v>1.7000000000000001E-2</v>
      </c>
      <c r="F13">
        <v>1.7000000000000001E-2</v>
      </c>
      <c r="G13">
        <f t="shared" si="1"/>
        <v>-4.0745419349259206</v>
      </c>
      <c r="H13">
        <f t="shared" si="2"/>
        <v>7.2442275156033498</v>
      </c>
      <c r="I13">
        <f t="shared" si="3"/>
        <v>-0.86159831859110203</v>
      </c>
      <c r="J13">
        <f t="shared" si="4"/>
        <v>0.50759071839523018</v>
      </c>
      <c r="U13" s="11" t="s">
        <v>322</v>
      </c>
      <c r="V13" s="11">
        <v>51</v>
      </c>
      <c r="W13" s="11">
        <v>8.8798762336930643</v>
      </c>
      <c r="X13" s="11">
        <v>0.17411522026849147</v>
      </c>
      <c r="Y13" s="11"/>
      <c r="Z13" s="11"/>
      <c r="AA13"/>
      <c r="AB13"/>
      <c r="AC13"/>
    </row>
    <row r="14" spans="1:29" ht="15.75" thickBot="1" x14ac:dyDescent="0.3">
      <c r="A14" s="1">
        <v>40882</v>
      </c>
      <c r="B14" s="3">
        <f t="shared" si="0"/>
        <v>339</v>
      </c>
      <c r="C14">
        <v>312</v>
      </c>
      <c r="D14">
        <v>1.7000000000000001E-2</v>
      </c>
      <c r="E14">
        <v>1.7000000000000001E-2</v>
      </c>
      <c r="F14">
        <v>1.7000000000000001E-2</v>
      </c>
      <c r="G14">
        <f t="shared" si="1"/>
        <v>-4.0745419349259206</v>
      </c>
      <c r="H14">
        <f t="shared" si="2"/>
        <v>5.7430031878094825</v>
      </c>
      <c r="I14">
        <f t="shared" si="3"/>
        <v>-0.88187254512727109</v>
      </c>
      <c r="J14">
        <f t="shared" si="4"/>
        <v>0.47148787275045489</v>
      </c>
      <c r="U14" s="12" t="s">
        <v>323</v>
      </c>
      <c r="V14" s="12">
        <v>52</v>
      </c>
      <c r="W14" s="12">
        <v>13.818526466983993</v>
      </c>
      <c r="X14" s="12"/>
      <c r="Y14" s="12"/>
      <c r="Z14" s="12"/>
      <c r="AA14"/>
      <c r="AB14"/>
      <c r="AC14"/>
    </row>
    <row r="15" spans="1:29" ht="15.75" thickBot="1" x14ac:dyDescent="0.3">
      <c r="A15" s="1">
        <v>40885</v>
      </c>
      <c r="B15" s="3">
        <f t="shared" si="0"/>
        <v>342</v>
      </c>
      <c r="C15">
        <v>56</v>
      </c>
      <c r="D15">
        <v>8.0000000000000036E-3</v>
      </c>
      <c r="E15">
        <v>8.0000000000000036E-3</v>
      </c>
      <c r="F15">
        <v>8.0000000000000036E-3</v>
      </c>
      <c r="G15">
        <f t="shared" si="1"/>
        <v>-4.8283137373023006</v>
      </c>
      <c r="H15">
        <f t="shared" si="2"/>
        <v>4.0253516907351496</v>
      </c>
      <c r="I15">
        <f t="shared" si="3"/>
        <v>-0.88633771360557756</v>
      </c>
      <c r="J15">
        <f t="shared" si="4"/>
        <v>0.46303936921220556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40933</v>
      </c>
      <c r="B16" s="3">
        <f t="shared" ref="B16:B25" si="5">_xlfn.DAYS(A16,A$58)</f>
        <v>25</v>
      </c>
      <c r="C16">
        <v>623</v>
      </c>
      <c r="D16">
        <v>1.6E-2</v>
      </c>
      <c r="E16">
        <v>1.6E-2</v>
      </c>
      <c r="F16">
        <v>1.6E-2</v>
      </c>
      <c r="G16">
        <f t="shared" si="1"/>
        <v>-4.1351665567423561</v>
      </c>
      <c r="H16">
        <f t="shared" si="2"/>
        <v>6.4345465187874531</v>
      </c>
      <c r="I16">
        <f t="shared" si="3"/>
        <v>-7.95485428747221E-2</v>
      </c>
      <c r="J16">
        <f t="shared" si="4"/>
        <v>0.99683099336171754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40946</v>
      </c>
      <c r="B17" s="3">
        <f t="shared" si="5"/>
        <v>38</v>
      </c>
      <c r="C17">
        <v>31</v>
      </c>
      <c r="D17">
        <v>0.01</v>
      </c>
      <c r="E17">
        <v>0.01</v>
      </c>
      <c r="F17">
        <v>0.01</v>
      </c>
      <c r="G17">
        <f t="shared" si="1"/>
        <v>-4.6051701859880909</v>
      </c>
      <c r="H17">
        <f t="shared" si="2"/>
        <v>3.4339872044851463</v>
      </c>
      <c r="I17">
        <f t="shared" si="3"/>
        <v>-0.12074632392877042</v>
      </c>
      <c r="J17">
        <f t="shared" si="4"/>
        <v>0.99268339628387481</v>
      </c>
      <c r="U17" s="11" t="s">
        <v>324</v>
      </c>
      <c r="V17" s="11">
        <v>-4.5954763986104243</v>
      </c>
      <c r="W17" s="11">
        <v>8.3722326421015333E-2</v>
      </c>
      <c r="X17" s="11">
        <v>-54.889497163529647</v>
      </c>
      <c r="Y17" s="11">
        <v>4.9286266616639716E-47</v>
      </c>
      <c r="Z17" s="11">
        <v>-4.7635559823463396</v>
      </c>
      <c r="AA17" s="11">
        <v>-4.4273968148745091</v>
      </c>
      <c r="AB17" s="11">
        <v>-4.7635559823463396</v>
      </c>
      <c r="AC17" s="11">
        <v>-4.4273968148745091</v>
      </c>
    </row>
    <row r="18" spans="1:29" ht="15.75" thickBot="1" x14ac:dyDescent="0.3">
      <c r="A18" s="1">
        <v>40980</v>
      </c>
      <c r="B18" s="3">
        <f t="shared" si="5"/>
        <v>72</v>
      </c>
      <c r="C18">
        <v>230</v>
      </c>
      <c r="D18">
        <v>2.2000000000000006E-2</v>
      </c>
      <c r="E18">
        <v>2.2000000000000006E-2</v>
      </c>
      <c r="F18">
        <v>2.2000000000000006E-2</v>
      </c>
      <c r="G18">
        <f t="shared" si="1"/>
        <v>-3.8167128256238207</v>
      </c>
      <c r="H18">
        <f t="shared" si="2"/>
        <v>5.4380793089231956</v>
      </c>
      <c r="I18">
        <f t="shared" si="3"/>
        <v>-0.22733691560899974</v>
      </c>
      <c r="J18">
        <f t="shared" si="4"/>
        <v>0.97381616684125061</v>
      </c>
      <c r="U18" s="12" t="s">
        <v>361</v>
      </c>
      <c r="V18" s="12">
        <v>0.11195647540733657</v>
      </c>
      <c r="W18" s="12">
        <v>2.1021487854166434E-2</v>
      </c>
      <c r="X18" s="12">
        <v>5.3258111977619569</v>
      </c>
      <c r="Y18" s="12">
        <v>2.2822524948169874E-6</v>
      </c>
      <c r="Z18" s="12">
        <v>6.9754077563420586E-2</v>
      </c>
      <c r="AA18" s="12">
        <v>0.15415887325125255</v>
      </c>
      <c r="AB18" s="12">
        <v>6.9754077563420586E-2</v>
      </c>
      <c r="AC18" s="12">
        <v>0.15415887325125255</v>
      </c>
    </row>
    <row r="19" spans="1:29" x14ac:dyDescent="0.25">
      <c r="A19" s="1">
        <v>40989</v>
      </c>
      <c r="B19" s="3">
        <f t="shared" si="5"/>
        <v>81</v>
      </c>
      <c r="C19">
        <v>343</v>
      </c>
      <c r="D19">
        <v>2.5000000000000008E-2</v>
      </c>
      <c r="E19">
        <v>2.5000000000000008E-2</v>
      </c>
      <c r="F19">
        <v>2.5000000000000008E-2</v>
      </c>
      <c r="G19">
        <f t="shared" si="1"/>
        <v>-3.6888794541139358</v>
      </c>
      <c r="H19">
        <f t="shared" si="2"/>
        <v>5.8377304471659395</v>
      </c>
      <c r="I19">
        <f t="shared" si="3"/>
        <v>-0.25515681354012487</v>
      </c>
      <c r="J19">
        <f t="shared" si="4"/>
        <v>0.96689968481950073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41009</v>
      </c>
      <c r="B20" s="3">
        <f t="shared" si="5"/>
        <v>101</v>
      </c>
      <c r="C20">
        <v>4.2</v>
      </c>
      <c r="D20">
        <v>7.0000000000000001E-3</v>
      </c>
      <c r="E20">
        <v>7.0000000000000001E-3</v>
      </c>
      <c r="F20">
        <v>7.0000000000000001E-3</v>
      </c>
      <c r="G20">
        <f t="shared" si="1"/>
        <v>-4.9618451299268234</v>
      </c>
      <c r="H20">
        <f t="shared" si="2"/>
        <v>1.4350845252893227</v>
      </c>
      <c r="I20">
        <f t="shared" si="3"/>
        <v>-0.31619500849761017</v>
      </c>
      <c r="J20">
        <f t="shared" si="4"/>
        <v>0.94869421659520847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41073</v>
      </c>
      <c r="B21" s="3">
        <f t="shared" si="5"/>
        <v>165</v>
      </c>
      <c r="C21">
        <v>0.09</v>
      </c>
      <c r="D21" t="s">
        <v>342</v>
      </c>
      <c r="E21">
        <v>6.0000000000000001E-3</v>
      </c>
      <c r="F21">
        <v>0.01</v>
      </c>
      <c r="G21">
        <f t="shared" si="1"/>
        <v>-5.1159958097540823</v>
      </c>
      <c r="H21">
        <f t="shared" si="2"/>
        <v>-2.4079456086518722</v>
      </c>
      <c r="I21">
        <f t="shared" si="3"/>
        <v>-0.50171107528673742</v>
      </c>
      <c r="J21">
        <f t="shared" si="4"/>
        <v>0.86503525762515932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41087</v>
      </c>
      <c r="B22" s="3">
        <f t="shared" si="5"/>
        <v>179</v>
      </c>
      <c r="C22">
        <v>0.09</v>
      </c>
      <c r="D22" t="s">
        <v>342</v>
      </c>
      <c r="E22">
        <v>6.0000000000000001E-3</v>
      </c>
      <c r="F22">
        <v>0.01</v>
      </c>
      <c r="G22">
        <f t="shared" si="1"/>
        <v>-5.1159958097540823</v>
      </c>
      <c r="H22">
        <f t="shared" si="2"/>
        <v>-2.4079456086518722</v>
      </c>
      <c r="I22">
        <f t="shared" si="3"/>
        <v>-0.53977515159702316</v>
      </c>
      <c r="J22">
        <f t="shared" si="4"/>
        <v>0.84180923356685189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41199</v>
      </c>
      <c r="B23" s="3">
        <f t="shared" si="5"/>
        <v>291</v>
      </c>
      <c r="C23">
        <v>4.5</v>
      </c>
      <c r="D23">
        <v>3.5000000000000003E-2</v>
      </c>
      <c r="E23">
        <v>3.5000000000000003E-2</v>
      </c>
      <c r="F23">
        <v>3.5000000000000003E-2</v>
      </c>
      <c r="G23">
        <f t="shared" si="1"/>
        <v>-3.3524072174927233</v>
      </c>
      <c r="H23">
        <f t="shared" si="2"/>
        <v>1.5040773967762742</v>
      </c>
      <c r="I23">
        <f t="shared" si="3"/>
        <v>-0.79977744775433834</v>
      </c>
      <c r="J23">
        <f t="shared" si="4"/>
        <v>0.60029662173258702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41206</v>
      </c>
      <c r="B24" s="3">
        <f t="shared" si="5"/>
        <v>298</v>
      </c>
      <c r="C24">
        <v>0.68</v>
      </c>
      <c r="D24">
        <v>1.6999999999999998E-2</v>
      </c>
      <c r="E24">
        <v>1.6999999999999998E-2</v>
      </c>
      <c r="F24">
        <v>1.6999999999999998E-2</v>
      </c>
      <c r="G24">
        <f t="shared" si="1"/>
        <v>-4.0745419349259215</v>
      </c>
      <c r="H24">
        <f t="shared" si="2"/>
        <v>-0.38566248081198462</v>
      </c>
      <c r="I24">
        <f t="shared" si="3"/>
        <v>-0.81296244107098592</v>
      </c>
      <c r="J24">
        <f t="shared" si="4"/>
        <v>0.58231612497672058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41261</v>
      </c>
      <c r="B25" s="3">
        <f t="shared" si="5"/>
        <v>353</v>
      </c>
      <c r="C25">
        <v>0.18</v>
      </c>
      <c r="D25" t="s">
        <v>344</v>
      </c>
      <c r="E25">
        <v>1.7000000000000001E-2</v>
      </c>
      <c r="F25">
        <v>2.1000000000000001E-2</v>
      </c>
      <c r="G25">
        <f t="shared" si="1"/>
        <v>-4.0745419349259206</v>
      </c>
      <c r="H25">
        <f t="shared" si="2"/>
        <v>-1.7147984280919266</v>
      </c>
      <c r="I25">
        <f t="shared" si="3"/>
        <v>-0.90201452558194417</v>
      </c>
      <c r="J25">
        <f t="shared" si="4"/>
        <v>0.4317056817314085</v>
      </c>
      <c r="U25" s="11" t="s">
        <v>315</v>
      </c>
      <c r="V25" s="11">
        <v>0.61244930912868523</v>
      </c>
      <c r="W25"/>
      <c r="X25"/>
      <c r="Y25"/>
      <c r="Z25"/>
      <c r="AA25"/>
      <c r="AB25"/>
      <c r="AC25"/>
    </row>
    <row r="26" spans="1:29" x14ac:dyDescent="0.25">
      <c r="A26" s="1">
        <v>41288</v>
      </c>
      <c r="B26" s="3">
        <f t="shared" ref="B26:B37" si="6">_xlfn.DAYS(A26,A$59)</f>
        <v>14</v>
      </c>
      <c r="C26">
        <v>39</v>
      </c>
      <c r="D26">
        <v>2.6000000000000002E-2</v>
      </c>
      <c r="E26">
        <v>2.6000000000000002E-2</v>
      </c>
      <c r="F26">
        <v>2.6000000000000002E-2</v>
      </c>
      <c r="G26">
        <f t="shared" si="1"/>
        <v>-3.6496587409606551</v>
      </c>
      <c r="H26">
        <f t="shared" si="2"/>
        <v>3.6635616461296463</v>
      </c>
      <c r="I26">
        <f t="shared" si="3"/>
        <v>-4.4579521562331734E-2</v>
      </c>
      <c r="J26">
        <f t="shared" si="4"/>
        <v>0.99900583895054063</v>
      </c>
      <c r="U26" s="11" t="s">
        <v>316</v>
      </c>
      <c r="V26" s="11">
        <v>0.37509415625220383</v>
      </c>
      <c r="W26"/>
      <c r="X26"/>
      <c r="Y26"/>
      <c r="Z26"/>
      <c r="AA26"/>
      <c r="AB26"/>
      <c r="AC26"/>
    </row>
    <row r="27" spans="1:29" x14ac:dyDescent="0.25">
      <c r="A27" s="1">
        <v>41305</v>
      </c>
      <c r="B27" s="3">
        <f t="shared" si="6"/>
        <v>31</v>
      </c>
      <c r="C27" s="10">
        <v>42</v>
      </c>
      <c r="D27">
        <v>3.3000000000000002E-2</v>
      </c>
      <c r="E27">
        <v>3.3000000000000002E-2</v>
      </c>
      <c r="F27">
        <v>3.3000000000000002E-2</v>
      </c>
      <c r="G27">
        <f t="shared" si="1"/>
        <v>-3.4112477175156566</v>
      </c>
      <c r="H27">
        <f t="shared" si="2"/>
        <v>3.7376696182833684</v>
      </c>
      <c r="I27">
        <f t="shared" si="3"/>
        <v>-9.8584133020042222E-2</v>
      </c>
      <c r="J27">
        <f t="shared" si="4"/>
        <v>0.99512871967232797</v>
      </c>
      <c r="U27" s="11" t="s">
        <v>317</v>
      </c>
      <c r="V27" s="11">
        <v>0.3368346147982571</v>
      </c>
      <c r="W27"/>
      <c r="X27"/>
      <c r="Y27"/>
      <c r="Z27"/>
      <c r="AA27"/>
      <c r="AB27"/>
      <c r="AC27"/>
    </row>
    <row r="28" spans="1:29" x14ac:dyDescent="0.25">
      <c r="A28" s="1">
        <v>41339</v>
      </c>
      <c r="B28" s="3">
        <f t="shared" si="6"/>
        <v>65</v>
      </c>
      <c r="C28">
        <v>6.7</v>
      </c>
      <c r="D28">
        <v>9.9999999999999985E-3</v>
      </c>
      <c r="E28">
        <v>9.9999999999999985E-3</v>
      </c>
      <c r="F28">
        <v>9.9999999999999985E-3</v>
      </c>
      <c r="G28">
        <f t="shared" si="1"/>
        <v>-4.6051701859880918</v>
      </c>
      <c r="H28">
        <f t="shared" si="2"/>
        <v>1.9021075263969205</v>
      </c>
      <c r="I28">
        <f t="shared" si="3"/>
        <v>-0.20556887994617154</v>
      </c>
      <c r="J28">
        <f t="shared" si="4"/>
        <v>0.97864264959058289</v>
      </c>
      <c r="U28" s="11" t="s">
        <v>318</v>
      </c>
      <c r="V28" s="11">
        <v>0.41979776329245083</v>
      </c>
      <c r="W28"/>
      <c r="X28"/>
      <c r="Y28"/>
      <c r="Z28"/>
      <c r="AA28"/>
      <c r="AB28"/>
      <c r="AC28"/>
    </row>
    <row r="29" spans="1:29" ht="15.75" thickBot="1" x14ac:dyDescent="0.3">
      <c r="A29" s="1">
        <v>41344</v>
      </c>
      <c r="B29" s="3">
        <f t="shared" si="6"/>
        <v>70</v>
      </c>
      <c r="C29">
        <v>98</v>
      </c>
      <c r="D29">
        <v>2.4999999999999994E-2</v>
      </c>
      <c r="E29">
        <v>2.4999999999999994E-2</v>
      </c>
      <c r="F29">
        <v>2.4999999999999994E-2</v>
      </c>
      <c r="G29">
        <f t="shared" si="1"/>
        <v>-3.6888794541139367</v>
      </c>
      <c r="H29">
        <f t="shared" si="2"/>
        <v>4.5849674786705723</v>
      </c>
      <c r="I29">
        <f t="shared" si="3"/>
        <v>-0.22112853712878547</v>
      </c>
      <c r="J29">
        <f t="shared" si="4"/>
        <v>0.97524467189894626</v>
      </c>
      <c r="U29" s="12" t="s">
        <v>319</v>
      </c>
      <c r="V29" s="12">
        <v>53</v>
      </c>
      <c r="W29"/>
      <c r="X29"/>
      <c r="Y29"/>
      <c r="Z29"/>
      <c r="AA29"/>
      <c r="AB29"/>
      <c r="AC29"/>
    </row>
    <row r="30" spans="1:29" x14ac:dyDescent="0.25">
      <c r="A30" s="1">
        <v>41367</v>
      </c>
      <c r="B30" s="3">
        <f t="shared" si="6"/>
        <v>93</v>
      </c>
      <c r="C30">
        <v>297</v>
      </c>
      <c r="D30">
        <v>2.1999999999999992E-2</v>
      </c>
      <c r="E30">
        <v>2.1999999999999992E-2</v>
      </c>
      <c r="F30">
        <v>2.1999999999999992E-2</v>
      </c>
      <c r="G30">
        <f t="shared" si="1"/>
        <v>-3.8167128256238216</v>
      </c>
      <c r="H30">
        <f t="shared" si="2"/>
        <v>5.6937321388026998</v>
      </c>
      <c r="I30">
        <f t="shared" si="3"/>
        <v>-0.29191990883593821</v>
      </c>
      <c r="J30">
        <f t="shared" si="4"/>
        <v>0.95644276714564447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41389</v>
      </c>
      <c r="B31" s="3">
        <f t="shared" si="6"/>
        <v>115</v>
      </c>
      <c r="C31">
        <v>13</v>
      </c>
      <c r="D31">
        <v>8.0000000000000002E-3</v>
      </c>
      <c r="E31">
        <v>8.0000000000000002E-3</v>
      </c>
      <c r="F31">
        <v>8.0000000000000002E-3</v>
      </c>
      <c r="G31">
        <f t="shared" si="1"/>
        <v>-4.8283137373023015</v>
      </c>
      <c r="H31">
        <f t="shared" si="2"/>
        <v>2.5649493574615367</v>
      </c>
      <c r="I31">
        <f t="shared" si="3"/>
        <v>-0.35817299402082758</v>
      </c>
      <c r="J31">
        <f t="shared" si="4"/>
        <v>0.93365523955802665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41416</v>
      </c>
      <c r="B32" s="3">
        <f t="shared" si="6"/>
        <v>142</v>
      </c>
      <c r="C32">
        <v>152</v>
      </c>
      <c r="D32">
        <v>1.7999999999999995E-2</v>
      </c>
      <c r="E32">
        <v>1.7999999999999995E-2</v>
      </c>
      <c r="F32">
        <v>1.7999999999999995E-2</v>
      </c>
      <c r="G32">
        <f t="shared" si="1"/>
        <v>-4.0173835210859723</v>
      </c>
      <c r="H32">
        <f t="shared" si="2"/>
        <v>5.0238805208462765</v>
      </c>
      <c r="I32">
        <f t="shared" si="3"/>
        <v>-0.43704766007963558</v>
      </c>
      <c r="J32">
        <f t="shared" si="4"/>
        <v>0.89943834853697191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6"/>
        <v>177</v>
      </c>
      <c r="C33">
        <v>3.3</v>
      </c>
      <c r="D33" t="s">
        <v>343</v>
      </c>
      <c r="E33">
        <v>8.9999999999999993E-3</v>
      </c>
      <c r="F33">
        <v>1.2999999999999999E-2</v>
      </c>
      <c r="G33">
        <f t="shared" si="1"/>
        <v>-4.7105307016459177</v>
      </c>
      <c r="H33">
        <f t="shared" si="2"/>
        <v>1.1939224684724346</v>
      </c>
      <c r="I33">
        <f t="shared" si="3"/>
        <v>-0.53440139260433928</v>
      </c>
      <c r="J33">
        <f t="shared" si="4"/>
        <v>0.84523082739719269</v>
      </c>
      <c r="U33" s="11" t="s">
        <v>321</v>
      </c>
      <c r="V33" s="11">
        <v>3</v>
      </c>
      <c r="W33" s="11">
        <v>5.1832485257821084</v>
      </c>
      <c r="X33" s="11">
        <v>1.7277495085940362</v>
      </c>
      <c r="Y33" s="11">
        <v>9.8039375799552513</v>
      </c>
      <c r="Z33" s="11">
        <v>3.5619386148267461E-5</v>
      </c>
      <c r="AA33"/>
      <c r="AB33"/>
      <c r="AC33"/>
    </row>
    <row r="34" spans="1:29" x14ac:dyDescent="0.25">
      <c r="A34" s="1">
        <v>41500</v>
      </c>
      <c r="B34" s="3">
        <f t="shared" si="6"/>
        <v>226</v>
      </c>
      <c r="C34">
        <v>68</v>
      </c>
      <c r="D34">
        <v>2.4E-2</v>
      </c>
      <c r="E34">
        <v>2.4E-2</v>
      </c>
      <c r="F34">
        <v>2.4E-2</v>
      </c>
      <c r="G34">
        <f t="shared" si="1"/>
        <v>-3.7297014486341915</v>
      </c>
      <c r="H34">
        <f t="shared" si="2"/>
        <v>4.219507705176107</v>
      </c>
      <c r="I34">
        <f t="shared" si="3"/>
        <v>-0.65929401638810392</v>
      </c>
      <c r="J34">
        <f t="shared" si="4"/>
        <v>0.75188523057368439</v>
      </c>
      <c r="U34" s="11" t="s">
        <v>322</v>
      </c>
      <c r="V34" s="11">
        <v>49</v>
      </c>
      <c r="W34" s="11">
        <v>8.6352779412018847</v>
      </c>
      <c r="X34" s="11">
        <v>0.17623016206534459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6"/>
        <v>240</v>
      </c>
      <c r="C35">
        <v>2.2999999999999998</v>
      </c>
      <c r="D35">
        <v>1.2E-2</v>
      </c>
      <c r="E35">
        <v>1.2E-2</v>
      </c>
      <c r="F35">
        <v>1.2E-2</v>
      </c>
      <c r="G35">
        <f t="shared" si="1"/>
        <v>-4.4228486291941369</v>
      </c>
      <c r="H35">
        <f t="shared" si="2"/>
        <v>0.83290912293510388</v>
      </c>
      <c r="I35">
        <f t="shared" si="3"/>
        <v>-0.6921572558055763</v>
      </c>
      <c r="J35">
        <f t="shared" si="4"/>
        <v>0.72174672374434368</v>
      </c>
      <c r="U35" s="12" t="s">
        <v>323</v>
      </c>
      <c r="V35" s="12">
        <v>52</v>
      </c>
      <c r="W35" s="12">
        <v>13.818526466983993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6"/>
        <v>302</v>
      </c>
      <c r="C36">
        <v>5.6</v>
      </c>
      <c r="D36">
        <v>1.2E-2</v>
      </c>
      <c r="E36">
        <v>1.2E-2</v>
      </c>
      <c r="F36">
        <v>1.2E-2</v>
      </c>
      <c r="G36">
        <f t="shared" si="1"/>
        <v>-4.4228486291941369</v>
      </c>
      <c r="H36">
        <f t="shared" si="2"/>
        <v>1.7227665977411035</v>
      </c>
      <c r="I36">
        <f t="shared" si="3"/>
        <v>-0.82031567643847203</v>
      </c>
      <c r="J36">
        <f t="shared" si="4"/>
        <v>0.5719109991854433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6"/>
        <v>337</v>
      </c>
      <c r="C37">
        <v>5.8</v>
      </c>
      <c r="D37">
        <v>6.0000000000000001E-3</v>
      </c>
      <c r="E37">
        <v>6.0000000000000001E-3</v>
      </c>
      <c r="F37">
        <v>6.0000000000000001E-3</v>
      </c>
      <c r="G37">
        <f t="shared" si="1"/>
        <v>-5.1159958097540823</v>
      </c>
      <c r="H37">
        <f t="shared" si="2"/>
        <v>1.7578579175523736</v>
      </c>
      <c r="I37">
        <f t="shared" si="3"/>
        <v>-0.87885100281419271</v>
      </c>
      <c r="J37">
        <f t="shared" si="4"/>
        <v>0.47709633707720694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7">_xlfn.DAYS(A38,A$60)</f>
        <v>50</v>
      </c>
      <c r="C38">
        <v>4.4000000000000004</v>
      </c>
      <c r="D38" t="s">
        <v>345</v>
      </c>
      <c r="E38">
        <v>6.0000000000000001E-3</v>
      </c>
      <c r="F38">
        <v>0.01</v>
      </c>
      <c r="G38">
        <f t="shared" si="1"/>
        <v>-5.1159958097540823</v>
      </c>
      <c r="H38">
        <f t="shared" si="2"/>
        <v>1.4816045409242156</v>
      </c>
      <c r="I38">
        <f t="shared" si="3"/>
        <v>-0.15859290602857282</v>
      </c>
      <c r="J38">
        <f t="shared" si="4"/>
        <v>0.987344058653017</v>
      </c>
      <c r="U38" s="11" t="s">
        <v>324</v>
      </c>
      <c r="V38" s="11">
        <v>-5.3079496297690856</v>
      </c>
      <c r="W38" s="11">
        <v>1.2995855856349465</v>
      </c>
      <c r="X38" s="11">
        <v>-4.0843401838561855</v>
      </c>
      <c r="Y38" s="11">
        <v>1.6307158063727623E-4</v>
      </c>
      <c r="Z38" s="11">
        <v>-7.9195646411911742</v>
      </c>
      <c r="AA38" s="11">
        <v>-2.6963346183469974</v>
      </c>
      <c r="AB38" s="11">
        <v>-7.9195646411911742</v>
      </c>
      <c r="AC38" s="11">
        <v>-2.6963346183469974</v>
      </c>
    </row>
    <row r="39" spans="1:29" x14ac:dyDescent="0.25">
      <c r="A39" s="1">
        <v>41744</v>
      </c>
      <c r="B39" s="3">
        <f t="shared" si="7"/>
        <v>105</v>
      </c>
      <c r="C39">
        <v>40</v>
      </c>
      <c r="D39">
        <v>1.8000000000000002E-2</v>
      </c>
      <c r="E39">
        <v>1.8000000000000002E-2</v>
      </c>
      <c r="F39">
        <v>1.8000000000000002E-2</v>
      </c>
      <c r="G39">
        <f t="shared" si="1"/>
        <v>-4.0173835210859723</v>
      </c>
      <c r="H39">
        <f t="shared" si="2"/>
        <v>3.6888794541139363</v>
      </c>
      <c r="I39">
        <f t="shared" si="3"/>
        <v>-0.32825654642240965</v>
      </c>
      <c r="J39">
        <f t="shared" si="4"/>
        <v>0.9445886087238361</v>
      </c>
      <c r="U39" s="11" t="s">
        <v>361</v>
      </c>
      <c r="V39" s="11">
        <v>0.11867406296719693</v>
      </c>
      <c r="W39" s="11">
        <v>2.1904213184257965E-2</v>
      </c>
      <c r="X39" s="11">
        <v>5.417864680594195</v>
      </c>
      <c r="Y39" s="11">
        <v>1.8196615985661214E-6</v>
      </c>
      <c r="Z39" s="11">
        <v>7.465589856331234E-2</v>
      </c>
      <c r="AA39" s="11">
        <v>0.16269222737108152</v>
      </c>
      <c r="AB39" s="11">
        <v>7.465589856331234E-2</v>
      </c>
      <c r="AC39" s="11">
        <v>0.16269222737108152</v>
      </c>
    </row>
    <row r="40" spans="1:29" x14ac:dyDescent="0.25">
      <c r="A40" s="1">
        <v>41751</v>
      </c>
      <c r="B40" s="3">
        <f t="shared" si="7"/>
        <v>112</v>
      </c>
      <c r="C40">
        <v>10</v>
      </c>
      <c r="D40">
        <v>1.0999999999999999E-2</v>
      </c>
      <c r="E40">
        <v>1.0999999999999999E-2</v>
      </c>
      <c r="F40">
        <v>1.0999999999999999E-2</v>
      </c>
      <c r="G40">
        <f t="shared" si="1"/>
        <v>-4.5098600061837661</v>
      </c>
      <c r="H40">
        <f t="shared" si="2"/>
        <v>2.3025850929940459</v>
      </c>
      <c r="I40">
        <f t="shared" si="3"/>
        <v>-0.34923484031913793</v>
      </c>
      <c r="J40">
        <f t="shared" si="4"/>
        <v>0.93703523215899742</v>
      </c>
      <c r="U40" s="11" t="s">
        <v>364</v>
      </c>
      <c r="V40" s="11">
        <v>-0.5968620271517644</v>
      </c>
      <c r="W40" s="11">
        <v>0.80292254468315072</v>
      </c>
      <c r="X40" s="11">
        <v>-0.7433618984846142</v>
      </c>
      <c r="Y40" s="11">
        <v>0.46081211952282963</v>
      </c>
      <c r="Z40" s="11">
        <v>-2.210395290279819</v>
      </c>
      <c r="AA40" s="11">
        <v>1.0166712359762899</v>
      </c>
      <c r="AB40" s="11">
        <v>-2.210395290279819</v>
      </c>
      <c r="AC40" s="11">
        <v>1.0166712359762899</v>
      </c>
    </row>
    <row r="41" spans="1:29" ht="15.75" thickBot="1" x14ac:dyDescent="0.3">
      <c r="A41" s="1">
        <v>41768</v>
      </c>
      <c r="B41" s="3">
        <f t="shared" si="7"/>
        <v>129</v>
      </c>
      <c r="C41">
        <v>193</v>
      </c>
      <c r="D41">
        <v>2.1999999999999999E-2</v>
      </c>
      <c r="E41">
        <v>2.1999999999999999E-2</v>
      </c>
      <c r="F41">
        <v>2.1999999999999999E-2</v>
      </c>
      <c r="G41">
        <f t="shared" si="1"/>
        <v>-3.8167128256238212</v>
      </c>
      <c r="H41">
        <f t="shared" si="2"/>
        <v>5.2626901889048856</v>
      </c>
      <c r="I41">
        <f t="shared" si="3"/>
        <v>-0.39943881626490396</v>
      </c>
      <c r="J41">
        <f t="shared" si="4"/>
        <v>0.91675985517522107</v>
      </c>
      <c r="U41" s="12" t="s">
        <v>365</v>
      </c>
      <c r="V41" s="12">
        <v>0.49614867280677971</v>
      </c>
      <c r="W41" s="12">
        <v>1.1170959084871048</v>
      </c>
      <c r="X41" s="12">
        <v>0.44414151823250275</v>
      </c>
      <c r="Y41" s="12">
        <v>0.65889563297715537</v>
      </c>
      <c r="Z41" s="12">
        <v>-1.7487396023872963</v>
      </c>
      <c r="AA41" s="12">
        <v>2.7410369480008558</v>
      </c>
      <c r="AB41" s="12">
        <v>-1.7487396023872963</v>
      </c>
      <c r="AC41" s="12">
        <v>2.7410369480008558</v>
      </c>
    </row>
    <row r="42" spans="1:29" x14ac:dyDescent="0.25">
      <c r="A42" s="1">
        <v>41799</v>
      </c>
      <c r="B42" s="3">
        <f t="shared" si="7"/>
        <v>160</v>
      </c>
      <c r="C42">
        <v>177</v>
      </c>
      <c r="D42">
        <v>2.5999999999999995E-2</v>
      </c>
      <c r="E42">
        <v>2.5999999999999995E-2</v>
      </c>
      <c r="F42">
        <v>2.5999999999999995E-2</v>
      </c>
      <c r="G42">
        <f t="shared" si="1"/>
        <v>-3.6496587409606551</v>
      </c>
      <c r="H42">
        <f t="shared" si="2"/>
        <v>5.1761497325738288</v>
      </c>
      <c r="I42">
        <f t="shared" si="3"/>
        <v>-0.48787101332710314</v>
      </c>
      <c r="J42">
        <f t="shared" si="4"/>
        <v>0.8729157315315067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7"/>
        <v>169</v>
      </c>
      <c r="C43">
        <v>6.2</v>
      </c>
      <c r="D43">
        <v>1.1000000000000001E-2</v>
      </c>
      <c r="E43">
        <v>1.1000000000000001E-2</v>
      </c>
      <c r="F43">
        <v>1.1000000000000001E-2</v>
      </c>
      <c r="G43">
        <f t="shared" si="1"/>
        <v>-4.5098600061837661</v>
      </c>
      <c r="H43">
        <f t="shared" si="2"/>
        <v>1.824549292051046</v>
      </c>
      <c r="I43">
        <f t="shared" si="3"/>
        <v>-0.51269166608656169</v>
      </c>
      <c r="J43">
        <f t="shared" si="4"/>
        <v>0.85857280152901738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7"/>
        <v>190</v>
      </c>
      <c r="C44">
        <v>491</v>
      </c>
      <c r="D44">
        <v>1.6E-2</v>
      </c>
      <c r="E44">
        <v>1.6E-2</v>
      </c>
      <c r="F44">
        <v>1.6E-2</v>
      </c>
      <c r="G44">
        <f t="shared" si="1"/>
        <v>-4.1351665567423561</v>
      </c>
      <c r="H44">
        <f t="shared" si="2"/>
        <v>6.1964441277945204</v>
      </c>
      <c r="I44">
        <f t="shared" si="3"/>
        <v>-0.56893344383799516</v>
      </c>
      <c r="J44">
        <f t="shared" si="4"/>
        <v>0.82238357016822672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7"/>
        <v>218</v>
      </c>
      <c r="C45">
        <v>2.4</v>
      </c>
      <c r="D45" t="s">
        <v>346</v>
      </c>
      <c r="E45">
        <v>1.2999999999999999E-2</v>
      </c>
      <c r="F45">
        <v>1.7000000000000001E-2</v>
      </c>
      <c r="G45">
        <f t="shared" si="1"/>
        <v>-4.3428059215206005</v>
      </c>
      <c r="H45">
        <f t="shared" si="2"/>
        <v>0.87546873735389985</v>
      </c>
      <c r="I45">
        <f t="shared" si="3"/>
        <v>-0.63992215997187174</v>
      </c>
      <c r="J45">
        <f t="shared" si="4"/>
        <v>0.76843973685444855</v>
      </c>
    </row>
    <row r="46" spans="1:29" x14ac:dyDescent="0.25">
      <c r="A46" s="1">
        <v>41926</v>
      </c>
      <c r="B46" s="3">
        <f t="shared" si="7"/>
        <v>287</v>
      </c>
      <c r="C46">
        <v>144</v>
      </c>
      <c r="D46">
        <v>2.6999999999999996E-2</v>
      </c>
      <c r="E46">
        <v>2.6999999999999996E-2</v>
      </c>
      <c r="F46">
        <v>2.6999999999999996E-2</v>
      </c>
      <c r="G46">
        <f t="shared" si="1"/>
        <v>-3.6119184129778081</v>
      </c>
      <c r="H46">
        <f t="shared" si="2"/>
        <v>4.9698132995760007</v>
      </c>
      <c r="I46">
        <f t="shared" si="3"/>
        <v>-0.79206422151717726</v>
      </c>
      <c r="J46">
        <f t="shared" si="4"/>
        <v>0.6104377683207256</v>
      </c>
    </row>
    <row r="47" spans="1:29" x14ac:dyDescent="0.25">
      <c r="A47" s="1">
        <v>41941</v>
      </c>
      <c r="B47" s="3">
        <f t="shared" si="7"/>
        <v>302</v>
      </c>
      <c r="C47">
        <v>3.5</v>
      </c>
      <c r="D47" t="s">
        <v>344</v>
      </c>
      <c r="E47">
        <v>1.7000000000000001E-2</v>
      </c>
      <c r="F47">
        <v>2.1000000000000001E-2</v>
      </c>
      <c r="G47">
        <f t="shared" si="1"/>
        <v>-4.0745419349259206</v>
      </c>
      <c r="H47">
        <f t="shared" si="2"/>
        <v>1.2527629684953681</v>
      </c>
      <c r="I47">
        <f t="shared" si="3"/>
        <v>-0.82031567643847203</v>
      </c>
      <c r="J47">
        <f t="shared" si="4"/>
        <v>0.5719109991854433</v>
      </c>
    </row>
    <row r="48" spans="1:29" x14ac:dyDescent="0.25">
      <c r="A48" s="1">
        <v>41996</v>
      </c>
      <c r="B48" s="3">
        <f t="shared" si="7"/>
        <v>357</v>
      </c>
      <c r="C48">
        <v>8.4</v>
      </c>
      <c r="D48">
        <v>1.6E-2</v>
      </c>
      <c r="E48">
        <v>1.6E-2</v>
      </c>
      <c r="F48">
        <v>1.6E-2</v>
      </c>
      <c r="G48">
        <f t="shared" si="1"/>
        <v>-4.1351665567423561</v>
      </c>
      <c r="H48">
        <f t="shared" si="2"/>
        <v>2.1282317058492679</v>
      </c>
      <c r="I48">
        <f t="shared" si="3"/>
        <v>-0.90744162255338412</v>
      </c>
      <c r="J48">
        <f t="shared" si="4"/>
        <v>0.42017817846442418</v>
      </c>
    </row>
    <row r="49" spans="1:10" x14ac:dyDescent="0.25">
      <c r="A49" s="1">
        <v>42054</v>
      </c>
      <c r="B49" s="3">
        <f t="shared" ref="B49:B54" si="8">_xlfn.DAYS(A49,A$61)</f>
        <v>50</v>
      </c>
      <c r="C49">
        <v>3.3</v>
      </c>
      <c r="D49" t="s">
        <v>341</v>
      </c>
      <c r="E49">
        <v>5.0000000000000001E-3</v>
      </c>
      <c r="F49">
        <v>8.9999999999999993E-3</v>
      </c>
      <c r="G49">
        <f t="shared" si="1"/>
        <v>-5.2983173665480363</v>
      </c>
      <c r="H49">
        <f t="shared" si="2"/>
        <v>1.1939224684724346</v>
      </c>
      <c r="I49">
        <f t="shared" si="3"/>
        <v>-0.15859290602857282</v>
      </c>
      <c r="J49">
        <f t="shared" si="4"/>
        <v>0.987344058653017</v>
      </c>
    </row>
    <row r="50" spans="1:10" x14ac:dyDescent="0.25">
      <c r="A50" s="1">
        <v>42090</v>
      </c>
      <c r="B50" s="3">
        <f t="shared" si="8"/>
        <v>86</v>
      </c>
      <c r="C50">
        <v>51</v>
      </c>
      <c r="D50">
        <v>0.02</v>
      </c>
      <c r="E50">
        <v>0.02</v>
      </c>
      <c r="F50">
        <v>0.02</v>
      </c>
      <c r="G50">
        <f t="shared" si="1"/>
        <v>-3.912023005428146</v>
      </c>
      <c r="H50">
        <f t="shared" si="2"/>
        <v>3.9318256327243257</v>
      </c>
      <c r="I50">
        <f t="shared" si="3"/>
        <v>-0.27052316490983014</v>
      </c>
      <c r="J50">
        <f t="shared" si="4"/>
        <v>0.96271346580754169</v>
      </c>
    </row>
    <row r="51" spans="1:10" x14ac:dyDescent="0.25">
      <c r="A51" s="1">
        <v>42107</v>
      </c>
      <c r="B51" s="3">
        <f t="shared" si="8"/>
        <v>103</v>
      </c>
      <c r="C51">
        <v>4.5999999999999996</v>
      </c>
      <c r="D51">
        <v>8.0000000000000002E-3</v>
      </c>
      <c r="E51">
        <v>8.0000000000000002E-3</v>
      </c>
      <c r="F51">
        <v>8.0000000000000002E-3</v>
      </c>
      <c r="G51">
        <f t="shared" si="1"/>
        <v>-4.8283137373023015</v>
      </c>
      <c r="H51">
        <f t="shared" si="2"/>
        <v>1.5260563034950492</v>
      </c>
      <c r="I51">
        <f t="shared" si="3"/>
        <v>-0.32223231629318544</v>
      </c>
      <c r="J51">
        <f t="shared" si="4"/>
        <v>0.94666062257618411</v>
      </c>
    </row>
    <row r="52" spans="1:10" x14ac:dyDescent="0.25">
      <c r="A52" s="1">
        <v>42108</v>
      </c>
      <c r="B52" s="3">
        <f t="shared" si="8"/>
        <v>104</v>
      </c>
      <c r="C52">
        <v>312</v>
      </c>
      <c r="D52">
        <v>1.9E-2</v>
      </c>
      <c r="E52">
        <v>1.9E-2</v>
      </c>
      <c r="F52">
        <v>1.9E-2</v>
      </c>
      <c r="G52">
        <f t="shared" si="1"/>
        <v>-3.9633162998156966</v>
      </c>
      <c r="H52">
        <f t="shared" si="2"/>
        <v>5.7430031878094825</v>
      </c>
      <c r="I52">
        <f t="shared" si="3"/>
        <v>-0.32524608135934269</v>
      </c>
      <c r="J52">
        <f t="shared" si="4"/>
        <v>0.94562941290993685</v>
      </c>
    </row>
    <row r="53" spans="1:10" x14ac:dyDescent="0.25">
      <c r="A53" s="1">
        <v>42132</v>
      </c>
      <c r="B53" s="3">
        <f t="shared" si="8"/>
        <v>128</v>
      </c>
      <c r="C53">
        <v>3940</v>
      </c>
      <c r="D53">
        <v>2.3E-2</v>
      </c>
      <c r="E53">
        <v>2.3E-2</v>
      </c>
      <c r="F53">
        <v>2.3E-2</v>
      </c>
      <c r="G53">
        <f t="shared" si="1"/>
        <v>-3.7722610630529876</v>
      </c>
      <c r="H53">
        <f t="shared" si="2"/>
        <v>8.2789360022919798</v>
      </c>
      <c r="I53">
        <f t="shared" si="3"/>
        <v>-0.3965166330665959</v>
      </c>
      <c r="J53">
        <f t="shared" si="4"/>
        <v>0.91802753755077005</v>
      </c>
    </row>
    <row r="54" spans="1:10" x14ac:dyDescent="0.25">
      <c r="A54" s="1">
        <v>42135</v>
      </c>
      <c r="B54" s="3">
        <f t="shared" si="8"/>
        <v>131</v>
      </c>
      <c r="C54">
        <v>601</v>
      </c>
      <c r="D54">
        <v>2.0999999999999998E-2</v>
      </c>
      <c r="E54">
        <v>2.0999999999999998E-2</v>
      </c>
      <c r="F54">
        <v>2.0999999999999998E-2</v>
      </c>
      <c r="G54">
        <f t="shared" si="1"/>
        <v>-3.8632328412587142</v>
      </c>
      <c r="H54">
        <f t="shared" si="2"/>
        <v>6.3985949345352076</v>
      </c>
      <c r="I54">
        <f t="shared" si="3"/>
        <v>-0.4052709947272618</v>
      </c>
      <c r="J54">
        <f t="shared" si="4"/>
        <v>0.91419659856771274</v>
      </c>
    </row>
    <row r="57" spans="1:10" x14ac:dyDescent="0.25">
      <c r="A57" s="1">
        <v>40543</v>
      </c>
    </row>
    <row r="58" spans="1:10" x14ac:dyDescent="0.25">
      <c r="A58" s="1">
        <v>40908</v>
      </c>
    </row>
    <row r="59" spans="1:10" x14ac:dyDescent="0.25">
      <c r="A59" s="1">
        <v>41274</v>
      </c>
    </row>
    <row r="60" spans="1:10" x14ac:dyDescent="0.25">
      <c r="A60" s="1">
        <v>41639</v>
      </c>
    </row>
    <row r="61" spans="1:10" x14ac:dyDescent="0.25">
      <c r="A61" s="1">
        <v>42004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workbookViewId="0">
      <selection activeCell="X33" sqref="X33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277</v>
      </c>
      <c r="E1" s="8" t="s">
        <v>370</v>
      </c>
      <c r="F1" t="s">
        <v>361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4" si="0">_xlfn.DAYS(A2,A$51)</f>
        <v>54</v>
      </c>
      <c r="C2">
        <v>3.3</v>
      </c>
      <c r="D2">
        <v>21</v>
      </c>
      <c r="E2">
        <f>LN(D2)</f>
        <v>3.044522437723423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23</v>
      </c>
      <c r="E3">
        <f t="shared" ref="E3:E48" si="1">LN(D3)</f>
        <v>3.1354942159291497</v>
      </c>
      <c r="F3">
        <f t="shared" ref="F3:F48" si="2">LN(C3)</f>
        <v>0.95551144502743635</v>
      </c>
      <c r="G3">
        <f t="shared" ref="G3:G48" si="3">SIN(2*3.14*B3)</f>
        <v>-0.31619500849761017</v>
      </c>
      <c r="H3">
        <f t="shared" ref="H3:H48" si="4">COS(2*3.14*B3)</f>
        <v>0.94869421659520847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295</v>
      </c>
      <c r="E4">
        <f t="shared" si="1"/>
        <v>5.6869753563398202</v>
      </c>
      <c r="F4">
        <f t="shared" si="2"/>
        <v>3.7376696182833684</v>
      </c>
      <c r="G4">
        <f t="shared" si="3"/>
        <v>-0.32825654642240965</v>
      </c>
      <c r="H4">
        <f t="shared" si="4"/>
        <v>0.9445886087238361</v>
      </c>
      <c r="U4" s="11" t="s">
        <v>315</v>
      </c>
      <c r="V4" s="11">
        <v>0.76456047379005321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29</v>
      </c>
      <c r="E5">
        <f t="shared" si="1"/>
        <v>3.3672958299864741</v>
      </c>
      <c r="F5">
        <f t="shared" si="2"/>
        <v>1.9169226121820611</v>
      </c>
      <c r="G5">
        <f t="shared" si="3"/>
        <v>-0.343258303815903</v>
      </c>
      <c r="H5">
        <f t="shared" si="4"/>
        <v>0.93924104300303513</v>
      </c>
      <c r="U5" s="11" t="s">
        <v>316</v>
      </c>
      <c r="V5" s="11">
        <v>0.58455271808207065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21</v>
      </c>
      <c r="E6">
        <f t="shared" si="1"/>
        <v>3.044522437723423</v>
      </c>
      <c r="F6">
        <f t="shared" si="2"/>
        <v>6.1398845522262553</v>
      </c>
      <c r="G6">
        <f t="shared" si="3"/>
        <v>-0.36114515068696479</v>
      </c>
      <c r="H6">
        <f t="shared" si="4"/>
        <v>0.93250961396400067</v>
      </c>
      <c r="U6" s="11" t="s">
        <v>317</v>
      </c>
      <c r="V6" s="11">
        <v>0.57532055626167222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295</v>
      </c>
      <c r="E7">
        <f t="shared" si="1"/>
        <v>5.6869753563398202</v>
      </c>
      <c r="F7">
        <f t="shared" si="2"/>
        <v>6.0776422433490342</v>
      </c>
      <c r="G7">
        <f t="shared" si="3"/>
        <v>-0.3789000887759551</v>
      </c>
      <c r="H7">
        <f t="shared" si="4"/>
        <v>0.92543758445698177</v>
      </c>
      <c r="U7" s="11" t="s">
        <v>318</v>
      </c>
      <c r="V7" s="11">
        <v>0.85571765582994208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33</v>
      </c>
      <c r="E8">
        <f t="shared" si="1"/>
        <v>3.4965075614664802</v>
      </c>
      <c r="F8">
        <f t="shared" si="2"/>
        <v>2.7080502011022101</v>
      </c>
      <c r="G8">
        <f t="shared" si="3"/>
        <v>-0.43991042548333131</v>
      </c>
      <c r="H8">
        <f t="shared" si="4"/>
        <v>0.89804165691301563</v>
      </c>
      <c r="U8" s="12" t="s">
        <v>319</v>
      </c>
      <c r="V8" s="12">
        <v>47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24</v>
      </c>
      <c r="E9">
        <f t="shared" si="1"/>
        <v>3.1780538303479458</v>
      </c>
      <c r="F9">
        <f t="shared" si="2"/>
        <v>0.74193734472937733</v>
      </c>
      <c r="G9">
        <f t="shared" si="3"/>
        <v>-0.48230014142624089</v>
      </c>
      <c r="H9">
        <f t="shared" si="4"/>
        <v>0.87600603512774278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40820</v>
      </c>
      <c r="B10" s="3">
        <f t="shared" si="0"/>
        <v>277</v>
      </c>
      <c r="C10">
        <v>0.03</v>
      </c>
      <c r="D10">
        <v>8</v>
      </c>
      <c r="E10">
        <f t="shared" si="1"/>
        <v>2.0794415416798357</v>
      </c>
      <c r="F10">
        <f t="shared" si="2"/>
        <v>-3.5065578973199818</v>
      </c>
      <c r="G10">
        <f t="shared" si="3"/>
        <v>-0.77222140397512284</v>
      </c>
      <c r="H10">
        <f t="shared" si="4"/>
        <v>0.63535352619049035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40856</v>
      </c>
      <c r="B11" s="3">
        <f t="shared" si="0"/>
        <v>313</v>
      </c>
      <c r="C11">
        <v>90</v>
      </c>
      <c r="D11">
        <v>195</v>
      </c>
      <c r="E11">
        <f t="shared" si="1"/>
        <v>5.2729995585637468</v>
      </c>
      <c r="F11">
        <f t="shared" si="2"/>
        <v>4.499809670330265</v>
      </c>
      <c r="G11">
        <f t="shared" si="3"/>
        <v>-0.83984691643820719</v>
      </c>
      <c r="H11">
        <f t="shared" si="4"/>
        <v>0.54282332019657653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40869</v>
      </c>
      <c r="B12" s="3">
        <f t="shared" si="0"/>
        <v>326</v>
      </c>
      <c r="C12" s="10">
        <v>1400</v>
      </c>
      <c r="D12">
        <v>658</v>
      </c>
      <c r="E12">
        <f t="shared" si="1"/>
        <v>6.4892049313253173</v>
      </c>
      <c r="F12">
        <f t="shared" si="2"/>
        <v>7.2442275156033498</v>
      </c>
      <c r="G12">
        <f t="shared" si="3"/>
        <v>-0.86159831859110203</v>
      </c>
      <c r="H12">
        <f t="shared" si="4"/>
        <v>0.50759071839523018</v>
      </c>
      <c r="U12" s="11" t="s">
        <v>321</v>
      </c>
      <c r="V12" s="11">
        <v>1</v>
      </c>
      <c r="W12" s="11">
        <v>46.364038914617254</v>
      </c>
      <c r="X12" s="11">
        <v>46.364038914617254</v>
      </c>
      <c r="Y12" s="11">
        <v>63.316992211997785</v>
      </c>
      <c r="Z12" s="11">
        <v>3.9789810172402426E-10</v>
      </c>
      <c r="AA12"/>
      <c r="AB12"/>
      <c r="AC12"/>
    </row>
    <row r="13" spans="1:29" x14ac:dyDescent="0.25">
      <c r="A13" s="1">
        <v>40882</v>
      </c>
      <c r="B13" s="3">
        <f t="shared" si="0"/>
        <v>339</v>
      </c>
      <c r="C13">
        <v>312</v>
      </c>
      <c r="D13">
        <v>69</v>
      </c>
      <c r="E13">
        <f t="shared" si="1"/>
        <v>4.2341065045972597</v>
      </c>
      <c r="F13">
        <f t="shared" si="2"/>
        <v>5.7430031878094825</v>
      </c>
      <c r="G13">
        <f t="shared" si="3"/>
        <v>-0.88187254512727109</v>
      </c>
      <c r="H13">
        <f t="shared" si="4"/>
        <v>0.47148787275045489</v>
      </c>
      <c r="U13" s="11" t="s">
        <v>322</v>
      </c>
      <c r="V13" s="11">
        <v>45</v>
      </c>
      <c r="W13" s="11">
        <v>32.951371792459099</v>
      </c>
      <c r="X13" s="11">
        <v>0.73225270649909113</v>
      </c>
      <c r="Y13" s="11"/>
      <c r="Z13" s="11"/>
      <c r="AA13"/>
      <c r="AB13"/>
      <c r="AC13"/>
    </row>
    <row r="14" spans="1:29" ht="15.75" thickBot="1" x14ac:dyDescent="0.3">
      <c r="A14" s="1">
        <v>40885</v>
      </c>
      <c r="B14" s="3">
        <f t="shared" si="0"/>
        <v>342</v>
      </c>
      <c r="C14">
        <v>56</v>
      </c>
      <c r="D14">
        <v>17</v>
      </c>
      <c r="E14">
        <f t="shared" si="1"/>
        <v>2.8332133440562162</v>
      </c>
      <c r="F14">
        <f t="shared" si="2"/>
        <v>4.0253516907351496</v>
      </c>
      <c r="G14">
        <f t="shared" si="3"/>
        <v>-0.88633771360557756</v>
      </c>
      <c r="H14">
        <f t="shared" si="4"/>
        <v>0.46303936921220556</v>
      </c>
      <c r="U14" s="12" t="s">
        <v>323</v>
      </c>
      <c r="V14" s="12">
        <v>46</v>
      </c>
      <c r="W14" s="12">
        <v>79.315410707076353</v>
      </c>
      <c r="X14" s="12"/>
      <c r="Y14" s="12"/>
      <c r="Z14" s="12"/>
      <c r="AA14"/>
      <c r="AB14"/>
      <c r="AC14"/>
    </row>
    <row r="15" spans="1:29" ht="15.75" thickBot="1" x14ac:dyDescent="0.3">
      <c r="A15" s="1">
        <v>40933</v>
      </c>
      <c r="B15" s="3">
        <f t="shared" ref="B15:B24" si="5">_xlfn.DAYS(A15,A$52)</f>
        <v>25</v>
      </c>
      <c r="C15">
        <v>623</v>
      </c>
      <c r="D15">
        <v>136</v>
      </c>
      <c r="E15">
        <f t="shared" si="1"/>
        <v>4.9126548857360524</v>
      </c>
      <c r="F15">
        <f t="shared" si="2"/>
        <v>6.4345465187874531</v>
      </c>
      <c r="G15">
        <f t="shared" si="3"/>
        <v>-7.95485428747221E-2</v>
      </c>
      <c r="H15">
        <f t="shared" si="4"/>
        <v>0.99683099336171754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40946</v>
      </c>
      <c r="B16" s="3">
        <f t="shared" si="5"/>
        <v>38</v>
      </c>
      <c r="C16">
        <v>31</v>
      </c>
      <c r="D16">
        <v>11</v>
      </c>
      <c r="E16">
        <f t="shared" si="1"/>
        <v>2.3978952727983707</v>
      </c>
      <c r="F16">
        <f t="shared" si="2"/>
        <v>3.4339872044851463</v>
      </c>
      <c r="G16">
        <f t="shared" si="3"/>
        <v>-0.12074632392877042</v>
      </c>
      <c r="H16">
        <f t="shared" si="4"/>
        <v>0.99268339628387481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40980</v>
      </c>
      <c r="B17" s="3">
        <f t="shared" si="5"/>
        <v>72</v>
      </c>
      <c r="C17">
        <v>230</v>
      </c>
      <c r="D17">
        <v>128</v>
      </c>
      <c r="E17">
        <f t="shared" si="1"/>
        <v>4.8520302639196169</v>
      </c>
      <c r="F17">
        <f t="shared" si="2"/>
        <v>5.4380793089231956</v>
      </c>
      <c r="G17">
        <f t="shared" si="3"/>
        <v>-0.22733691560899974</v>
      </c>
      <c r="H17">
        <f t="shared" si="4"/>
        <v>0.97381616684125061</v>
      </c>
      <c r="U17" s="11" t="s">
        <v>324</v>
      </c>
      <c r="V17" s="11">
        <v>2.5059578234400641</v>
      </c>
      <c r="W17" s="11">
        <v>0.1887242031696576</v>
      </c>
      <c r="X17" s="11">
        <v>13.27841252659724</v>
      </c>
      <c r="Y17" s="11">
        <v>3.5845599373709297E-17</v>
      </c>
      <c r="Z17" s="11">
        <v>2.1258477662722193</v>
      </c>
      <c r="AA17" s="11">
        <v>2.886067880607909</v>
      </c>
      <c r="AB17" s="11">
        <v>2.1258477662722193</v>
      </c>
      <c r="AC17" s="11">
        <v>2.886067880607909</v>
      </c>
    </row>
    <row r="18" spans="1:29" ht="15.75" thickBot="1" x14ac:dyDescent="0.3">
      <c r="A18" s="1">
        <v>40989</v>
      </c>
      <c r="B18" s="3">
        <f t="shared" si="5"/>
        <v>81</v>
      </c>
      <c r="C18">
        <v>343</v>
      </c>
      <c r="D18">
        <v>95</v>
      </c>
      <c r="E18">
        <f t="shared" si="1"/>
        <v>4.5538768916005408</v>
      </c>
      <c r="F18">
        <f t="shared" si="2"/>
        <v>5.8377304471659395</v>
      </c>
      <c r="G18">
        <f t="shared" si="3"/>
        <v>-0.25515681354012487</v>
      </c>
      <c r="H18">
        <f t="shared" si="4"/>
        <v>0.96689968481950073</v>
      </c>
      <c r="U18" s="12" t="s">
        <v>361</v>
      </c>
      <c r="V18" s="12">
        <v>0.39595496158798188</v>
      </c>
      <c r="W18" s="12">
        <v>4.9760604923275935E-2</v>
      </c>
      <c r="X18" s="12">
        <v>7.9571975099275907</v>
      </c>
      <c r="Y18" s="12">
        <v>3.9789810172401847E-10</v>
      </c>
      <c r="Z18" s="12">
        <v>0.29573195857925094</v>
      </c>
      <c r="AA18" s="12">
        <v>0.49617796459671282</v>
      </c>
      <c r="AB18" s="12">
        <v>0.29573195857925094</v>
      </c>
      <c r="AC18" s="12">
        <v>0.49617796459671282</v>
      </c>
    </row>
    <row r="19" spans="1:29" x14ac:dyDescent="0.25">
      <c r="A19" s="1">
        <v>41009</v>
      </c>
      <c r="B19" s="3">
        <f t="shared" si="5"/>
        <v>101</v>
      </c>
      <c r="C19">
        <v>4.2</v>
      </c>
      <c r="D19">
        <v>9</v>
      </c>
      <c r="E19">
        <f t="shared" si="1"/>
        <v>2.1972245773362196</v>
      </c>
      <c r="F19">
        <f t="shared" si="2"/>
        <v>1.4350845252893227</v>
      </c>
      <c r="G19">
        <f t="shared" si="3"/>
        <v>-0.31619500849761017</v>
      </c>
      <c r="H19">
        <f t="shared" si="4"/>
        <v>0.94869421659520847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41073</v>
      </c>
      <c r="B20" s="3">
        <f t="shared" si="5"/>
        <v>165</v>
      </c>
      <c r="C20">
        <v>0.09</v>
      </c>
      <c r="D20">
        <v>9</v>
      </c>
      <c r="E20">
        <f t="shared" si="1"/>
        <v>2.1972245773362196</v>
      </c>
      <c r="F20">
        <f t="shared" si="2"/>
        <v>-2.4079456086518722</v>
      </c>
      <c r="G20">
        <f t="shared" si="3"/>
        <v>-0.50171107528673742</v>
      </c>
      <c r="H20">
        <f t="shared" si="4"/>
        <v>0.86503525762515932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41087</v>
      </c>
      <c r="B21" s="3">
        <f t="shared" si="5"/>
        <v>179</v>
      </c>
      <c r="C21">
        <v>0.09</v>
      </c>
      <c r="D21">
        <v>28</v>
      </c>
      <c r="E21">
        <f t="shared" si="1"/>
        <v>3.3322045101752038</v>
      </c>
      <c r="F21">
        <f t="shared" si="2"/>
        <v>-2.4079456086518722</v>
      </c>
      <c r="G21">
        <f t="shared" si="3"/>
        <v>-0.53977515159702316</v>
      </c>
      <c r="H21">
        <f t="shared" si="4"/>
        <v>0.84180923356685189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41199</v>
      </c>
      <c r="B22" s="3">
        <f t="shared" si="5"/>
        <v>291</v>
      </c>
      <c r="C22">
        <v>4.5</v>
      </c>
      <c r="D22">
        <v>41</v>
      </c>
      <c r="E22">
        <f t="shared" si="1"/>
        <v>3.713572066704308</v>
      </c>
      <c r="F22">
        <f t="shared" si="2"/>
        <v>1.5040773967762742</v>
      </c>
      <c r="G22">
        <f t="shared" si="3"/>
        <v>-0.79977744775433834</v>
      </c>
      <c r="H22">
        <f t="shared" si="4"/>
        <v>0.60029662173258702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41206</v>
      </c>
      <c r="B23" s="3">
        <f t="shared" si="5"/>
        <v>298</v>
      </c>
      <c r="C23">
        <v>0.68</v>
      </c>
      <c r="D23">
        <v>16</v>
      </c>
      <c r="E23">
        <f t="shared" si="1"/>
        <v>2.7725887222397811</v>
      </c>
      <c r="F23">
        <f t="shared" si="2"/>
        <v>-0.38566248081198462</v>
      </c>
      <c r="G23">
        <f t="shared" si="3"/>
        <v>-0.81296244107098592</v>
      </c>
      <c r="H23">
        <f t="shared" si="4"/>
        <v>0.58231612497672058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41261</v>
      </c>
      <c r="B24" s="3">
        <f t="shared" si="5"/>
        <v>353</v>
      </c>
      <c r="C24">
        <v>0.18</v>
      </c>
      <c r="D24">
        <v>3</v>
      </c>
      <c r="E24">
        <f t="shared" si="1"/>
        <v>1.0986122886681098</v>
      </c>
      <c r="F24">
        <f t="shared" si="2"/>
        <v>-1.7147984280919266</v>
      </c>
      <c r="G24">
        <f t="shared" si="3"/>
        <v>-0.90201452558194417</v>
      </c>
      <c r="H24">
        <f t="shared" si="4"/>
        <v>0.4317056817314085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41288</v>
      </c>
      <c r="B25" s="3">
        <f t="shared" ref="B25:B36" si="6">_xlfn.DAYS(A25,A$53)</f>
        <v>14</v>
      </c>
      <c r="C25">
        <v>39</v>
      </c>
      <c r="D25">
        <v>138</v>
      </c>
      <c r="E25">
        <f t="shared" si="1"/>
        <v>4.9272536851572051</v>
      </c>
      <c r="F25">
        <f t="shared" si="2"/>
        <v>3.6635616461296463</v>
      </c>
      <c r="G25">
        <f t="shared" si="3"/>
        <v>-4.4579521562331734E-2</v>
      </c>
      <c r="H25">
        <f t="shared" si="4"/>
        <v>0.99900583895054063</v>
      </c>
      <c r="U25" s="11" t="s">
        <v>315</v>
      </c>
      <c r="V25" s="11">
        <v>0.78740592420300248</v>
      </c>
      <c r="W25"/>
      <c r="X25"/>
      <c r="Y25"/>
      <c r="Z25"/>
      <c r="AA25"/>
      <c r="AB25"/>
      <c r="AC25"/>
    </row>
    <row r="26" spans="1:29" x14ac:dyDescent="0.25">
      <c r="A26" s="1">
        <v>41305</v>
      </c>
      <c r="B26" s="3">
        <f t="shared" si="6"/>
        <v>31</v>
      </c>
      <c r="C26" s="10">
        <v>42</v>
      </c>
      <c r="D26">
        <v>61</v>
      </c>
      <c r="E26">
        <f t="shared" si="1"/>
        <v>4.1108738641733114</v>
      </c>
      <c r="F26">
        <f t="shared" si="2"/>
        <v>3.7376696182833684</v>
      </c>
      <c r="G26">
        <f t="shared" si="3"/>
        <v>-9.8584133020042222E-2</v>
      </c>
      <c r="H26">
        <f t="shared" si="4"/>
        <v>0.99512871967232797</v>
      </c>
      <c r="U26" s="11" t="s">
        <v>316</v>
      </c>
      <c r="V26" s="11">
        <v>0.62000808946998442</v>
      </c>
      <c r="W26"/>
      <c r="X26"/>
      <c r="Y26"/>
      <c r="Z26"/>
      <c r="AA26"/>
      <c r="AB26"/>
      <c r="AC26"/>
    </row>
    <row r="27" spans="1:29" x14ac:dyDescent="0.25">
      <c r="A27" s="1">
        <v>41339</v>
      </c>
      <c r="B27" s="3">
        <f t="shared" si="6"/>
        <v>65</v>
      </c>
      <c r="C27">
        <v>6.7</v>
      </c>
      <c r="D27">
        <v>8</v>
      </c>
      <c r="E27">
        <f t="shared" si="1"/>
        <v>2.0794415416798357</v>
      </c>
      <c r="F27">
        <f t="shared" si="2"/>
        <v>1.9021075263969205</v>
      </c>
      <c r="G27">
        <f t="shared" si="3"/>
        <v>-0.20556887994617154</v>
      </c>
      <c r="H27">
        <f t="shared" si="4"/>
        <v>0.97864264959058289</v>
      </c>
      <c r="U27" s="11" t="s">
        <v>317</v>
      </c>
      <c r="V27" s="11">
        <v>0.59349702594463449</v>
      </c>
      <c r="W27"/>
      <c r="X27"/>
      <c r="Y27"/>
      <c r="Z27"/>
      <c r="AA27"/>
      <c r="AB27"/>
      <c r="AC27"/>
    </row>
    <row r="28" spans="1:29" x14ac:dyDescent="0.25">
      <c r="A28" s="1">
        <v>41344</v>
      </c>
      <c r="B28" s="3">
        <f t="shared" si="6"/>
        <v>70</v>
      </c>
      <c r="C28">
        <v>98</v>
      </c>
      <c r="D28">
        <v>69</v>
      </c>
      <c r="E28">
        <f t="shared" si="1"/>
        <v>4.2341065045972597</v>
      </c>
      <c r="F28">
        <f t="shared" si="2"/>
        <v>4.5849674786705723</v>
      </c>
      <c r="G28">
        <f t="shared" si="3"/>
        <v>-0.22112853712878547</v>
      </c>
      <c r="H28">
        <f t="shared" si="4"/>
        <v>0.97524467189894626</v>
      </c>
      <c r="U28" s="11" t="s">
        <v>318</v>
      </c>
      <c r="V28" s="11">
        <v>0.83720485183227822</v>
      </c>
      <c r="W28"/>
      <c r="X28"/>
      <c r="Y28"/>
      <c r="Z28"/>
      <c r="AA28"/>
      <c r="AB28"/>
      <c r="AC28"/>
    </row>
    <row r="29" spans="1:29" ht="15.75" thickBot="1" x14ac:dyDescent="0.3">
      <c r="A29" s="1">
        <v>41367</v>
      </c>
      <c r="B29" s="3">
        <f t="shared" si="6"/>
        <v>93</v>
      </c>
      <c r="C29">
        <v>297</v>
      </c>
      <c r="D29">
        <v>478</v>
      </c>
      <c r="E29">
        <f t="shared" si="1"/>
        <v>6.1696107324914564</v>
      </c>
      <c r="F29">
        <f t="shared" si="2"/>
        <v>5.6937321388026998</v>
      </c>
      <c r="G29">
        <f t="shared" si="3"/>
        <v>-0.29191990883593821</v>
      </c>
      <c r="H29">
        <f t="shared" si="4"/>
        <v>0.95644276714564447</v>
      </c>
      <c r="U29" s="12" t="s">
        <v>319</v>
      </c>
      <c r="V29" s="12">
        <v>47</v>
      </c>
      <c r="W29"/>
      <c r="X29"/>
      <c r="Y29"/>
      <c r="Z29"/>
      <c r="AA29"/>
      <c r="AB29"/>
      <c r="AC29"/>
    </row>
    <row r="30" spans="1:29" x14ac:dyDescent="0.25">
      <c r="A30" s="1">
        <v>41389</v>
      </c>
      <c r="B30" s="3">
        <f t="shared" si="6"/>
        <v>115</v>
      </c>
      <c r="C30">
        <v>13</v>
      </c>
      <c r="D30">
        <v>11</v>
      </c>
      <c r="E30">
        <f t="shared" si="1"/>
        <v>2.3978952727983707</v>
      </c>
      <c r="F30">
        <f t="shared" si="2"/>
        <v>2.5649493574615367</v>
      </c>
      <c r="G30">
        <f t="shared" si="3"/>
        <v>-0.35817299402082758</v>
      </c>
      <c r="H30">
        <f t="shared" si="4"/>
        <v>0.93365523955802665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41416</v>
      </c>
      <c r="B31" s="3">
        <f t="shared" si="6"/>
        <v>142</v>
      </c>
      <c r="C31">
        <v>152</v>
      </c>
      <c r="D31">
        <v>112</v>
      </c>
      <c r="E31">
        <f t="shared" si="1"/>
        <v>4.7184988712950942</v>
      </c>
      <c r="F31">
        <f t="shared" si="2"/>
        <v>5.0238805208462765</v>
      </c>
      <c r="G31">
        <f t="shared" si="3"/>
        <v>-0.43704766007963558</v>
      </c>
      <c r="H31">
        <f t="shared" si="4"/>
        <v>0.89943834853697191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41451</v>
      </c>
      <c r="B32" s="3">
        <f t="shared" si="6"/>
        <v>177</v>
      </c>
      <c r="C32">
        <v>3.3</v>
      </c>
      <c r="D32">
        <v>16</v>
      </c>
      <c r="E32">
        <f t="shared" si="1"/>
        <v>2.7725887222397811</v>
      </c>
      <c r="F32">
        <f t="shared" si="2"/>
        <v>1.1939224684724346</v>
      </c>
      <c r="G32">
        <f t="shared" si="3"/>
        <v>-0.53440139260433928</v>
      </c>
      <c r="H32">
        <f t="shared" si="4"/>
        <v>0.84523082739719269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41500</v>
      </c>
      <c r="B33" s="3">
        <f t="shared" si="6"/>
        <v>226</v>
      </c>
      <c r="C33">
        <v>68</v>
      </c>
      <c r="D33">
        <v>77</v>
      </c>
      <c r="E33">
        <f t="shared" si="1"/>
        <v>4.3438054218536841</v>
      </c>
      <c r="F33">
        <f t="shared" si="2"/>
        <v>4.219507705176107</v>
      </c>
      <c r="G33">
        <f t="shared" si="3"/>
        <v>-0.65929401638810392</v>
      </c>
      <c r="H33">
        <f t="shared" si="4"/>
        <v>0.75188523057368439</v>
      </c>
      <c r="U33" s="11" t="s">
        <v>321</v>
      </c>
      <c r="V33" s="11">
        <v>3</v>
      </c>
      <c r="W33" s="11">
        <v>49.176196258021555</v>
      </c>
      <c r="X33" s="11">
        <v>16.392065419340518</v>
      </c>
      <c r="Y33" s="11">
        <v>23.386767900772131</v>
      </c>
      <c r="Z33" s="11">
        <v>3.9199686721674218E-9</v>
      </c>
      <c r="AA33"/>
      <c r="AB33"/>
      <c r="AC33"/>
    </row>
    <row r="34" spans="1:29" x14ac:dyDescent="0.25">
      <c r="A34" s="1">
        <v>41514</v>
      </c>
      <c r="B34" s="3">
        <f t="shared" si="6"/>
        <v>240</v>
      </c>
      <c r="C34">
        <v>2.2999999999999998</v>
      </c>
      <c r="D34">
        <v>23</v>
      </c>
      <c r="E34">
        <f t="shared" si="1"/>
        <v>3.1354942159291497</v>
      </c>
      <c r="F34">
        <f t="shared" si="2"/>
        <v>0.83290912293510388</v>
      </c>
      <c r="G34">
        <f t="shared" si="3"/>
        <v>-0.6921572558055763</v>
      </c>
      <c r="H34">
        <f t="shared" si="4"/>
        <v>0.72174672374434368</v>
      </c>
      <c r="U34" s="11" t="s">
        <v>322</v>
      </c>
      <c r="V34" s="11">
        <v>43</v>
      </c>
      <c r="W34" s="11">
        <v>30.139214449054798</v>
      </c>
      <c r="X34" s="11">
        <v>0.7009119639315069</v>
      </c>
      <c r="Y34" s="11"/>
      <c r="Z34" s="11"/>
      <c r="AA34"/>
      <c r="AB34"/>
      <c r="AC34"/>
    </row>
    <row r="35" spans="1:29" ht="15.75" thickBot="1" x14ac:dyDescent="0.3">
      <c r="A35" s="1">
        <v>41576</v>
      </c>
      <c r="B35" s="3">
        <f t="shared" si="6"/>
        <v>302</v>
      </c>
      <c r="C35">
        <v>5.6</v>
      </c>
      <c r="D35">
        <v>6</v>
      </c>
      <c r="E35">
        <f t="shared" si="1"/>
        <v>1.791759469228055</v>
      </c>
      <c r="F35">
        <f t="shared" si="2"/>
        <v>1.7227665977411035</v>
      </c>
      <c r="G35">
        <f t="shared" si="3"/>
        <v>-0.82031567643847203</v>
      </c>
      <c r="H35">
        <f t="shared" si="4"/>
        <v>0.5719109991854433</v>
      </c>
      <c r="U35" s="12" t="s">
        <v>323</v>
      </c>
      <c r="V35" s="12">
        <v>46</v>
      </c>
      <c r="W35" s="12">
        <v>79.315410707076353</v>
      </c>
      <c r="X35" s="12"/>
      <c r="Y35" s="12"/>
      <c r="Z35" s="12"/>
      <c r="AA35"/>
      <c r="AB35"/>
      <c r="AC35"/>
    </row>
    <row r="36" spans="1:29" ht="15.75" thickBot="1" x14ac:dyDescent="0.3">
      <c r="A36" s="1">
        <v>41611</v>
      </c>
      <c r="B36" s="3">
        <f t="shared" si="6"/>
        <v>337</v>
      </c>
      <c r="C36">
        <v>5.8</v>
      </c>
      <c r="D36">
        <v>14</v>
      </c>
      <c r="E36">
        <f t="shared" si="1"/>
        <v>2.6390573296152584</v>
      </c>
      <c r="F36">
        <f t="shared" si="2"/>
        <v>1.7578579175523736</v>
      </c>
      <c r="G36">
        <f t="shared" si="3"/>
        <v>-0.87885100281419271</v>
      </c>
      <c r="H36">
        <f t="shared" si="4"/>
        <v>0.47709633707720694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41689</v>
      </c>
      <c r="B37" s="3">
        <f t="shared" ref="B37:B46" si="7">_xlfn.DAYS(A37,A$54)</f>
        <v>50</v>
      </c>
      <c r="C37">
        <v>4.4000000000000004</v>
      </c>
      <c r="D37">
        <v>8</v>
      </c>
      <c r="E37">
        <f t="shared" si="1"/>
        <v>2.0794415416798357</v>
      </c>
      <c r="F37">
        <f t="shared" si="2"/>
        <v>1.4816045409242156</v>
      </c>
      <c r="G37">
        <f t="shared" si="3"/>
        <v>-0.15859290602857282</v>
      </c>
      <c r="H37">
        <f t="shared" si="4"/>
        <v>0.987344058653017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41744</v>
      </c>
      <c r="B38" s="3">
        <f t="shared" si="7"/>
        <v>105</v>
      </c>
      <c r="C38">
        <v>40</v>
      </c>
      <c r="D38">
        <v>51</v>
      </c>
      <c r="E38">
        <f t="shared" si="1"/>
        <v>3.9318256327243257</v>
      </c>
      <c r="F38">
        <f t="shared" si="2"/>
        <v>3.6888794541139363</v>
      </c>
      <c r="G38">
        <f t="shared" si="3"/>
        <v>-0.32825654642240965</v>
      </c>
      <c r="H38">
        <f t="shared" si="4"/>
        <v>0.9445886087238361</v>
      </c>
      <c r="U38" s="11" t="s">
        <v>324</v>
      </c>
      <c r="V38" s="11">
        <v>-3.0075818663143479</v>
      </c>
      <c r="W38" s="11">
        <v>2.7819901176286637</v>
      </c>
      <c r="X38" s="11">
        <v>-1.081090061124292</v>
      </c>
      <c r="Y38" s="11">
        <v>0.28568313219134617</v>
      </c>
      <c r="Z38" s="11">
        <v>-8.6179996348649723</v>
      </c>
      <c r="AA38" s="11">
        <v>2.602835902236277</v>
      </c>
      <c r="AB38" s="11">
        <v>-8.6179996348649723</v>
      </c>
      <c r="AC38" s="11">
        <v>2.602835902236277</v>
      </c>
    </row>
    <row r="39" spans="1:29" x14ac:dyDescent="0.25">
      <c r="A39" s="1">
        <v>41751</v>
      </c>
      <c r="B39" s="3">
        <f t="shared" si="7"/>
        <v>112</v>
      </c>
      <c r="C39">
        <v>10</v>
      </c>
      <c r="D39">
        <v>16</v>
      </c>
      <c r="E39">
        <f t="shared" si="1"/>
        <v>2.7725887222397811</v>
      </c>
      <c r="F39">
        <f t="shared" si="2"/>
        <v>2.3025850929940459</v>
      </c>
      <c r="G39">
        <f t="shared" si="3"/>
        <v>-0.34923484031913793</v>
      </c>
      <c r="H39">
        <f t="shared" si="4"/>
        <v>0.93703523215899742</v>
      </c>
      <c r="U39" s="11" t="s">
        <v>361</v>
      </c>
      <c r="V39" s="11">
        <v>0.41239505461876236</v>
      </c>
      <c r="W39" s="11">
        <v>5.0174532478883684E-2</v>
      </c>
      <c r="X39" s="11">
        <v>8.2192107079885961</v>
      </c>
      <c r="Y39" s="11">
        <v>2.324302632713711E-10</v>
      </c>
      <c r="Z39" s="11">
        <v>0.31120846636869448</v>
      </c>
      <c r="AA39" s="11">
        <v>0.51358164286883023</v>
      </c>
      <c r="AB39" s="11">
        <v>0.31120846636869448</v>
      </c>
      <c r="AC39" s="11">
        <v>0.51358164286883023</v>
      </c>
    </row>
    <row r="40" spans="1:29" x14ac:dyDescent="0.25">
      <c r="A40" s="1">
        <v>41768</v>
      </c>
      <c r="B40" s="3">
        <f t="shared" si="7"/>
        <v>129</v>
      </c>
      <c r="C40">
        <v>193</v>
      </c>
      <c r="D40">
        <v>202</v>
      </c>
      <c r="E40">
        <f t="shared" si="1"/>
        <v>5.3082676974012051</v>
      </c>
      <c r="F40">
        <f t="shared" si="2"/>
        <v>5.2626901889048856</v>
      </c>
      <c r="G40">
        <f t="shared" si="3"/>
        <v>-0.39943881626490396</v>
      </c>
      <c r="H40">
        <f t="shared" si="4"/>
        <v>0.91675985517522107</v>
      </c>
      <c r="U40" s="11" t="s">
        <v>364</v>
      </c>
      <c r="V40" s="11">
        <v>-3.3746547926353316</v>
      </c>
      <c r="W40" s="11">
        <v>1.6886010178013675</v>
      </c>
      <c r="X40" s="11">
        <v>-1.9984915069098323</v>
      </c>
      <c r="Y40" s="11">
        <v>5.2011360271514775E-2</v>
      </c>
      <c r="Z40" s="11">
        <v>-6.7800432928435148</v>
      </c>
      <c r="AA40" s="11">
        <v>3.0733707572851543E-2</v>
      </c>
      <c r="AB40" s="11">
        <v>-6.7800432928435148</v>
      </c>
      <c r="AC40" s="11">
        <v>3.0733707572851543E-2</v>
      </c>
    </row>
    <row r="41" spans="1:29" ht="15.75" thickBot="1" x14ac:dyDescent="0.3">
      <c r="A41" s="1">
        <v>41799</v>
      </c>
      <c r="B41" s="3">
        <f t="shared" si="7"/>
        <v>160</v>
      </c>
      <c r="C41">
        <v>177</v>
      </c>
      <c r="D41">
        <v>116</v>
      </c>
      <c r="E41">
        <f t="shared" si="1"/>
        <v>4.7535901911063645</v>
      </c>
      <c r="F41">
        <f t="shared" si="2"/>
        <v>5.1761497325738288</v>
      </c>
      <c r="G41">
        <f t="shared" si="3"/>
        <v>-0.48787101332710314</v>
      </c>
      <c r="H41">
        <f t="shared" si="4"/>
        <v>0.8729157315315067</v>
      </c>
      <c r="U41" s="12" t="s">
        <v>365</v>
      </c>
      <c r="V41" s="12">
        <v>4.7007951777473549</v>
      </c>
      <c r="W41" s="12">
        <v>2.4066441886720606</v>
      </c>
      <c r="X41" s="12">
        <v>1.9532572367256176</v>
      </c>
      <c r="Y41" s="12">
        <v>5.7315971803581715E-2</v>
      </c>
      <c r="Z41" s="12">
        <v>-0.15266538386456752</v>
      </c>
      <c r="AA41" s="12">
        <v>9.5542557393592773</v>
      </c>
      <c r="AB41" s="12">
        <v>-0.15266538386456752</v>
      </c>
      <c r="AC41" s="12">
        <v>9.5542557393592773</v>
      </c>
    </row>
    <row r="42" spans="1:29" x14ac:dyDescent="0.25">
      <c r="A42" s="1">
        <v>41808</v>
      </c>
      <c r="B42" s="3">
        <f t="shared" si="7"/>
        <v>169</v>
      </c>
      <c r="C42">
        <v>6.2</v>
      </c>
      <c r="D42">
        <v>18</v>
      </c>
      <c r="E42">
        <f t="shared" si="1"/>
        <v>2.8903717578961645</v>
      </c>
      <c r="F42">
        <f t="shared" si="2"/>
        <v>1.824549292051046</v>
      </c>
      <c r="G42">
        <f t="shared" si="3"/>
        <v>-0.51269166608656169</v>
      </c>
      <c r="H42">
        <f t="shared" si="4"/>
        <v>0.85857280152901738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41829</v>
      </c>
      <c r="B43" s="3">
        <f t="shared" si="7"/>
        <v>190</v>
      </c>
      <c r="C43">
        <v>491</v>
      </c>
      <c r="D43">
        <v>517</v>
      </c>
      <c r="E43">
        <f t="shared" si="1"/>
        <v>6.2480428745084291</v>
      </c>
      <c r="F43">
        <f t="shared" si="2"/>
        <v>6.1964441277945204</v>
      </c>
      <c r="G43">
        <f t="shared" si="3"/>
        <v>-0.56893344383799516</v>
      </c>
      <c r="H43">
        <f t="shared" si="4"/>
        <v>0.82238357016822672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41857</v>
      </c>
      <c r="B44" s="3">
        <f t="shared" si="7"/>
        <v>218</v>
      </c>
      <c r="C44">
        <v>2.4</v>
      </c>
      <c r="D44">
        <v>22</v>
      </c>
      <c r="E44">
        <f t="shared" si="1"/>
        <v>3.0910424533583161</v>
      </c>
      <c r="F44">
        <f t="shared" si="2"/>
        <v>0.87546873735389985</v>
      </c>
      <c r="G44">
        <f t="shared" si="3"/>
        <v>-0.63992215997187174</v>
      </c>
      <c r="H44">
        <f t="shared" si="4"/>
        <v>0.76843973685444855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41926</v>
      </c>
      <c r="B45" s="3">
        <f t="shared" si="7"/>
        <v>287</v>
      </c>
      <c r="C45">
        <v>144</v>
      </c>
      <c r="D45">
        <v>78</v>
      </c>
      <c r="E45">
        <f t="shared" si="1"/>
        <v>4.3567088266895917</v>
      </c>
      <c r="F45">
        <f t="shared" si="2"/>
        <v>4.9698132995760007</v>
      </c>
      <c r="G45">
        <f t="shared" si="3"/>
        <v>-0.79206422151717726</v>
      </c>
      <c r="H45">
        <f t="shared" si="4"/>
        <v>0.6104377683207256</v>
      </c>
    </row>
    <row r="46" spans="1:29" x14ac:dyDescent="0.25">
      <c r="A46" s="1">
        <v>41941</v>
      </c>
      <c r="B46" s="3">
        <f t="shared" si="7"/>
        <v>302</v>
      </c>
      <c r="C46">
        <v>3.5</v>
      </c>
      <c r="D46">
        <v>10</v>
      </c>
      <c r="E46">
        <f t="shared" si="1"/>
        <v>2.3025850929940459</v>
      </c>
      <c r="F46">
        <f t="shared" si="2"/>
        <v>1.2527629684953681</v>
      </c>
      <c r="G46">
        <f t="shared" si="3"/>
        <v>-0.82031567643847203</v>
      </c>
      <c r="H46">
        <f t="shared" si="4"/>
        <v>0.5719109991854433</v>
      </c>
    </row>
    <row r="47" spans="1:29" x14ac:dyDescent="0.25">
      <c r="A47" s="1">
        <v>42054</v>
      </c>
      <c r="B47" s="3">
        <f>_xlfn.DAYS(A47,A$55)</f>
        <v>50</v>
      </c>
      <c r="C47">
        <v>3.3</v>
      </c>
      <c r="D47">
        <v>11</v>
      </c>
      <c r="E47">
        <f t="shared" si="1"/>
        <v>2.3978952727983707</v>
      </c>
      <c r="F47">
        <f t="shared" si="2"/>
        <v>1.1939224684724346</v>
      </c>
      <c r="G47">
        <f t="shared" si="3"/>
        <v>-0.15859290602857282</v>
      </c>
      <c r="H47">
        <f t="shared" si="4"/>
        <v>0.987344058653017</v>
      </c>
    </row>
    <row r="48" spans="1:29" x14ac:dyDescent="0.25">
      <c r="A48" s="1">
        <v>42090</v>
      </c>
      <c r="B48" s="3">
        <f>_xlfn.DAYS(A48,A$55)</f>
        <v>86</v>
      </c>
      <c r="C48">
        <v>51</v>
      </c>
      <c r="D48">
        <v>40</v>
      </c>
      <c r="E48">
        <f t="shared" si="1"/>
        <v>3.6888794541139363</v>
      </c>
      <c r="F48">
        <f t="shared" si="2"/>
        <v>3.9318256327243257</v>
      </c>
      <c r="G48">
        <f t="shared" si="3"/>
        <v>-0.27052316490983014</v>
      </c>
      <c r="H48">
        <f t="shared" si="4"/>
        <v>0.96271346580754169</v>
      </c>
    </row>
    <row r="51" spans="1:1" x14ac:dyDescent="0.25">
      <c r="A51" s="1">
        <v>40543</v>
      </c>
    </row>
    <row r="52" spans="1:1" x14ac:dyDescent="0.25">
      <c r="A52" s="1">
        <v>40908</v>
      </c>
    </row>
    <row r="53" spans="1:1" x14ac:dyDescent="0.25">
      <c r="A53" s="1">
        <v>41274</v>
      </c>
    </row>
    <row r="54" spans="1:1" x14ac:dyDescent="0.25">
      <c r="A54" s="1">
        <v>41639</v>
      </c>
    </row>
    <row r="55" spans="1:1" x14ac:dyDescent="0.25">
      <c r="A55" s="1">
        <v>42004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workbookViewId="0">
      <selection activeCell="P8" sqref="P8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1" width="9.140625" style="33"/>
    <col min="22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298</v>
      </c>
      <c r="E1" s="8" t="s">
        <v>373</v>
      </c>
      <c r="F1" t="s">
        <v>361</v>
      </c>
      <c r="G1" s="24" t="s">
        <v>362</v>
      </c>
      <c r="H1" s="24" t="s">
        <v>363</v>
      </c>
      <c r="U1" s="17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4" si="0">_xlfn.DAYS(A2,A$51)</f>
        <v>54</v>
      </c>
      <c r="C2">
        <v>3.3</v>
      </c>
      <c r="D2">
        <v>16.59</v>
      </c>
      <c r="E2">
        <f>LN(D2)</f>
        <v>2.8088001042023532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U2" s="17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18.170000000000002</v>
      </c>
      <c r="E3">
        <f t="shared" ref="E3:E48" si="1">LN(D3)</f>
        <v>2.8997718824080798</v>
      </c>
      <c r="F3">
        <f t="shared" ref="F3:F48" si="2">LN(C3)</f>
        <v>0.95551144502743635</v>
      </c>
      <c r="G3">
        <f t="shared" ref="G3:G48" si="3">2*3.14*SIN(B3)</f>
        <v>2.8387219434800417</v>
      </c>
      <c r="H3">
        <f t="shared" ref="H3:H48" si="4">2*3.14*COS(B3)</f>
        <v>5.6017905822696461</v>
      </c>
      <c r="U3" s="29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138.65</v>
      </c>
      <c r="E4">
        <f t="shared" si="1"/>
        <v>4.9319527720617868</v>
      </c>
      <c r="F4">
        <f t="shared" si="2"/>
        <v>3.7376696182833684</v>
      </c>
      <c r="G4">
        <f t="shared" si="3"/>
        <v>-6.0949615806154043</v>
      </c>
      <c r="H4">
        <f t="shared" si="4"/>
        <v>-1.5132228292033449</v>
      </c>
      <c r="U4" s="30" t="s">
        <v>315</v>
      </c>
      <c r="V4" s="11">
        <v>0.76236231112976804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13.34</v>
      </c>
      <c r="E5">
        <f t="shared" si="1"/>
        <v>2.5907670404874779</v>
      </c>
      <c r="F5">
        <f t="shared" si="2"/>
        <v>1.9169226121820611</v>
      </c>
      <c r="G5">
        <f t="shared" si="3"/>
        <v>-0.27784401837424566</v>
      </c>
      <c r="H5">
        <f t="shared" si="4"/>
        <v>-6.2738507076159893</v>
      </c>
      <c r="U5" s="30" t="s">
        <v>316</v>
      </c>
      <c r="V5" s="11">
        <v>0.58119629343112134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19.53</v>
      </c>
      <c r="E6">
        <f t="shared" si="1"/>
        <v>2.9719517448885875</v>
      </c>
      <c r="F6">
        <f t="shared" si="2"/>
        <v>6.1398845522262553</v>
      </c>
      <c r="G6">
        <f t="shared" si="3"/>
        <v>1.4862335503277164</v>
      </c>
      <c r="H6">
        <f t="shared" si="4"/>
        <v>-6.1015989571488785</v>
      </c>
      <c r="U6" s="30" t="s">
        <v>317</v>
      </c>
      <c r="V6" s="11">
        <v>0.57188954439625739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26.55</v>
      </c>
      <c r="E7">
        <f t="shared" si="1"/>
        <v>3.279029747687948</v>
      </c>
      <c r="F7">
        <f t="shared" si="2"/>
        <v>6.0776422433490342</v>
      </c>
      <c r="G7">
        <f t="shared" si="3"/>
        <v>3.1319186064693549</v>
      </c>
      <c r="H7">
        <f t="shared" si="4"/>
        <v>-5.443297331806435</v>
      </c>
      <c r="U7" s="30" t="s">
        <v>318</v>
      </c>
      <c r="V7" s="11">
        <v>0.79959469085938606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26.07</v>
      </c>
      <c r="E8">
        <f t="shared" si="1"/>
        <v>3.2607852279454104</v>
      </c>
      <c r="F8">
        <f t="shared" si="2"/>
        <v>2.7080502011022101</v>
      </c>
      <c r="G8">
        <f t="shared" si="3"/>
        <v>-6.2696088662882046</v>
      </c>
      <c r="H8">
        <f t="shared" si="4"/>
        <v>0.36111585919250005</v>
      </c>
      <c r="U8" s="31" t="s">
        <v>319</v>
      </c>
      <c r="V8" s="12">
        <v>47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21.12</v>
      </c>
      <c r="E9">
        <f t="shared" si="1"/>
        <v>3.0502204588380608</v>
      </c>
      <c r="F9">
        <f t="shared" si="2"/>
        <v>0.74193734472937733</v>
      </c>
      <c r="G9">
        <f t="shared" si="3"/>
        <v>4.9977753261924187</v>
      </c>
      <c r="H9">
        <f t="shared" si="4"/>
        <v>3.8027150549182962</v>
      </c>
      <c r="U9" s="17"/>
      <c r="V9"/>
      <c r="W9"/>
      <c r="X9"/>
      <c r="Y9"/>
      <c r="Z9"/>
      <c r="AA9"/>
      <c r="AB9"/>
      <c r="AC9"/>
    </row>
    <row r="10" spans="1:29" ht="15.75" thickBot="1" x14ac:dyDescent="0.3">
      <c r="A10" s="1">
        <v>40820</v>
      </c>
      <c r="B10" s="3">
        <f t="shared" si="0"/>
        <v>277</v>
      </c>
      <c r="C10">
        <v>0.03</v>
      </c>
      <c r="D10">
        <v>5.44</v>
      </c>
      <c r="E10">
        <f t="shared" si="1"/>
        <v>1.6937790608678513</v>
      </c>
      <c r="F10">
        <f t="shared" si="2"/>
        <v>-3.5065578973199818</v>
      </c>
      <c r="G10">
        <f t="shared" si="3"/>
        <v>3.2279470898700158</v>
      </c>
      <c r="H10">
        <f t="shared" si="4"/>
        <v>5.3869061236483136</v>
      </c>
      <c r="U10" s="17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40856</v>
      </c>
      <c r="B11" s="3">
        <f t="shared" si="0"/>
        <v>313</v>
      </c>
      <c r="C11">
        <v>90</v>
      </c>
      <c r="D11">
        <v>187.2</v>
      </c>
      <c r="E11">
        <f t="shared" si="1"/>
        <v>5.232177564043492</v>
      </c>
      <c r="F11">
        <f t="shared" si="2"/>
        <v>4.499809670330265</v>
      </c>
      <c r="G11">
        <f t="shared" si="3"/>
        <v>-5.7556795984594347</v>
      </c>
      <c r="H11">
        <f t="shared" si="4"/>
        <v>2.5120812805078279</v>
      </c>
      <c r="U11" s="32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40869</v>
      </c>
      <c r="B12" s="3">
        <f t="shared" si="0"/>
        <v>326</v>
      </c>
      <c r="C12" s="10">
        <v>1400</v>
      </c>
      <c r="D12">
        <v>236.88</v>
      </c>
      <c r="E12">
        <f t="shared" si="1"/>
        <v>5.4675536837933354</v>
      </c>
      <c r="F12">
        <f t="shared" si="2"/>
        <v>7.2442275156033498</v>
      </c>
      <c r="G12">
        <f t="shared" si="3"/>
        <v>-4.1674791787819236</v>
      </c>
      <c r="H12">
        <f t="shared" si="4"/>
        <v>4.6979269145463665</v>
      </c>
      <c r="U12" s="30" t="s">
        <v>321</v>
      </c>
      <c r="V12" s="11">
        <v>1</v>
      </c>
      <c r="W12" s="11">
        <v>39.926812166941659</v>
      </c>
      <c r="X12" s="11">
        <v>39.926812166941659</v>
      </c>
      <c r="Y12" s="11">
        <v>62.448905762248934</v>
      </c>
      <c r="Z12" s="11">
        <v>4.7815135431249068E-10</v>
      </c>
      <c r="AA12"/>
      <c r="AB12"/>
      <c r="AC12"/>
    </row>
    <row r="13" spans="1:29" x14ac:dyDescent="0.25">
      <c r="A13" s="1">
        <v>40882</v>
      </c>
      <c r="B13" s="3">
        <f t="shared" si="0"/>
        <v>339</v>
      </c>
      <c r="C13">
        <v>312</v>
      </c>
      <c r="D13">
        <v>60.03</v>
      </c>
      <c r="E13">
        <f t="shared" si="1"/>
        <v>4.0948444372637516</v>
      </c>
      <c r="F13">
        <f t="shared" si="2"/>
        <v>5.7430031878094825</v>
      </c>
      <c r="G13">
        <f t="shared" si="3"/>
        <v>-1.8078515366332928</v>
      </c>
      <c r="H13">
        <f t="shared" si="4"/>
        <v>6.0141560356788757</v>
      </c>
      <c r="U13" s="30" t="s">
        <v>322</v>
      </c>
      <c r="V13" s="11">
        <v>45</v>
      </c>
      <c r="W13" s="11">
        <v>28.77082513427327</v>
      </c>
      <c r="X13" s="11">
        <v>0.63935166965051715</v>
      </c>
      <c r="Y13" s="11"/>
      <c r="Z13" s="11"/>
      <c r="AA13"/>
      <c r="AB13"/>
      <c r="AC13"/>
    </row>
    <row r="14" spans="1:29" ht="15.75" thickBot="1" x14ac:dyDescent="0.3">
      <c r="A14" s="1">
        <v>40885</v>
      </c>
      <c r="B14" s="3">
        <f t="shared" si="0"/>
        <v>342</v>
      </c>
      <c r="C14">
        <v>56</v>
      </c>
      <c r="D14">
        <v>15.13</v>
      </c>
      <c r="E14">
        <f t="shared" si="1"/>
        <v>2.7166795278002644</v>
      </c>
      <c r="F14">
        <f t="shared" si="2"/>
        <v>4.0253516907351496</v>
      </c>
      <c r="G14">
        <f t="shared" si="3"/>
        <v>2.6384772044628471</v>
      </c>
      <c r="H14">
        <f t="shared" si="4"/>
        <v>-5.6988453252856335</v>
      </c>
      <c r="U14" s="31" t="s">
        <v>323</v>
      </c>
      <c r="V14" s="12">
        <v>46</v>
      </c>
      <c r="W14" s="12">
        <v>68.697637301214925</v>
      </c>
      <c r="X14" s="12"/>
      <c r="Y14" s="12"/>
      <c r="Z14" s="12"/>
      <c r="AA14"/>
      <c r="AB14"/>
      <c r="AC14"/>
    </row>
    <row r="15" spans="1:29" ht="15.75" thickBot="1" x14ac:dyDescent="0.3">
      <c r="A15" s="1">
        <v>40933</v>
      </c>
      <c r="B15" s="3">
        <f t="shared" ref="B15:B24" si="5">_xlfn.DAYS(A15,A$52)</f>
        <v>25</v>
      </c>
      <c r="C15">
        <v>623</v>
      </c>
      <c r="D15">
        <v>133.28</v>
      </c>
      <c r="E15">
        <f t="shared" si="1"/>
        <v>4.8924521784185329</v>
      </c>
      <c r="F15">
        <f t="shared" si="2"/>
        <v>6.4345465187874531</v>
      </c>
      <c r="G15">
        <f t="shared" si="3"/>
        <v>-0.83116899061401461</v>
      </c>
      <c r="H15">
        <f t="shared" si="4"/>
        <v>6.224753658502614</v>
      </c>
      <c r="U15" s="17"/>
      <c r="V15"/>
      <c r="W15"/>
      <c r="X15"/>
      <c r="Y15"/>
      <c r="Z15"/>
      <c r="AA15"/>
      <c r="AB15"/>
      <c r="AC15"/>
    </row>
    <row r="16" spans="1:29" x14ac:dyDescent="0.25">
      <c r="A16" s="1">
        <v>40946</v>
      </c>
      <c r="B16" s="3">
        <f t="shared" si="5"/>
        <v>38</v>
      </c>
      <c r="C16">
        <v>31</v>
      </c>
      <c r="D16">
        <v>10.78</v>
      </c>
      <c r="E16">
        <f t="shared" si="1"/>
        <v>2.3776925654808512</v>
      </c>
      <c r="F16">
        <f t="shared" si="2"/>
        <v>3.4339872044851463</v>
      </c>
      <c r="G16">
        <f t="shared" si="3"/>
        <v>1.8611946742949399</v>
      </c>
      <c r="H16">
        <f t="shared" si="4"/>
        <v>5.9978624846170119</v>
      </c>
      <c r="U16" s="32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40980</v>
      </c>
      <c r="B17" s="3">
        <f t="shared" si="5"/>
        <v>72</v>
      </c>
      <c r="C17">
        <v>230</v>
      </c>
      <c r="D17">
        <v>108.8</v>
      </c>
      <c r="E17">
        <f t="shared" si="1"/>
        <v>4.6895113344218426</v>
      </c>
      <c r="F17">
        <f t="shared" si="2"/>
        <v>5.4380793089231956</v>
      </c>
      <c r="G17">
        <f t="shared" si="3"/>
        <v>1.5940107181455878</v>
      </c>
      <c r="H17">
        <f t="shared" si="4"/>
        <v>-6.0743336943599822</v>
      </c>
      <c r="U17" s="30" t="s">
        <v>324</v>
      </c>
      <c r="V17" s="11">
        <v>2.2876377595294199</v>
      </c>
      <c r="W17" s="11">
        <v>0.17797921639735581</v>
      </c>
      <c r="X17" s="11">
        <v>12.853398311531205</v>
      </c>
      <c r="Y17" s="11">
        <v>1.1490382475187719E-16</v>
      </c>
      <c r="Z17" s="11">
        <v>1.9291692166331482</v>
      </c>
      <c r="AA17" s="11">
        <v>2.6461063024256917</v>
      </c>
      <c r="AB17" s="11">
        <v>1.9291692166331482</v>
      </c>
      <c r="AC17" s="11">
        <v>2.6461063024256917</v>
      </c>
    </row>
    <row r="18" spans="1:29" ht="15.75" thickBot="1" x14ac:dyDescent="0.3">
      <c r="A18" s="1">
        <v>40989</v>
      </c>
      <c r="B18" s="3">
        <f t="shared" si="5"/>
        <v>81</v>
      </c>
      <c r="C18">
        <v>343</v>
      </c>
      <c r="D18">
        <v>72.2</v>
      </c>
      <c r="E18">
        <f t="shared" si="1"/>
        <v>4.2794400458987809</v>
      </c>
      <c r="F18">
        <f t="shared" si="2"/>
        <v>5.8377304471659395</v>
      </c>
      <c r="G18">
        <f t="shared" si="3"/>
        <v>-3.9556966040435704</v>
      </c>
      <c r="H18">
        <f t="shared" si="4"/>
        <v>4.8775879670958444</v>
      </c>
      <c r="U18" s="31" t="s">
        <v>361</v>
      </c>
      <c r="V18" s="12">
        <v>0.85005043570269034</v>
      </c>
      <c r="W18" s="12">
        <v>0.10756779786054209</v>
      </c>
      <c r="X18" s="12">
        <v>7.9024620063780722</v>
      </c>
      <c r="Y18" s="12">
        <v>4.7815135431248892E-10</v>
      </c>
      <c r="Z18" s="12">
        <v>0.63339776949732274</v>
      </c>
      <c r="AA18" s="12">
        <v>1.0667031019080579</v>
      </c>
      <c r="AB18" s="12">
        <v>0.63339776949732274</v>
      </c>
      <c r="AC18" s="12">
        <v>1.0667031019080579</v>
      </c>
    </row>
    <row r="19" spans="1:29" x14ac:dyDescent="0.25">
      <c r="A19" s="1">
        <v>41009</v>
      </c>
      <c r="B19" s="3">
        <f t="shared" si="5"/>
        <v>101</v>
      </c>
      <c r="C19">
        <v>4.2</v>
      </c>
      <c r="D19">
        <v>6.84</v>
      </c>
      <c r="E19">
        <f t="shared" si="1"/>
        <v>1.922787731634459</v>
      </c>
      <c r="F19">
        <f t="shared" si="2"/>
        <v>1.4350845252893227</v>
      </c>
      <c r="G19">
        <f t="shared" si="3"/>
        <v>2.8387219434800417</v>
      </c>
      <c r="H19">
        <f t="shared" si="4"/>
        <v>5.6017905822696461</v>
      </c>
      <c r="U19" s="17"/>
      <c r="V19"/>
      <c r="W19"/>
      <c r="X19"/>
      <c r="Y19"/>
      <c r="Z19"/>
      <c r="AA19"/>
      <c r="AB19"/>
      <c r="AC19"/>
    </row>
    <row r="20" spans="1:29" x14ac:dyDescent="0.25">
      <c r="A20" s="1">
        <v>41073</v>
      </c>
      <c r="B20" s="3">
        <f t="shared" si="5"/>
        <v>165</v>
      </c>
      <c r="C20">
        <v>0.09</v>
      </c>
      <c r="D20">
        <v>8.5499999999999989</v>
      </c>
      <c r="E20">
        <f t="shared" si="1"/>
        <v>2.1459312829486685</v>
      </c>
      <c r="F20">
        <f t="shared" si="2"/>
        <v>-2.4079456086518722</v>
      </c>
      <c r="G20">
        <f t="shared" si="3"/>
        <v>6.2661669149453143</v>
      </c>
      <c r="H20">
        <f t="shared" si="4"/>
        <v>-0.416595960187717</v>
      </c>
      <c r="U20" s="17"/>
      <c r="V20"/>
      <c r="W20"/>
      <c r="X20"/>
      <c r="Y20"/>
      <c r="Z20"/>
      <c r="AA20"/>
      <c r="AB20"/>
      <c r="AC20"/>
    </row>
    <row r="21" spans="1:29" x14ac:dyDescent="0.25">
      <c r="A21" s="1">
        <v>41087</v>
      </c>
      <c r="B21" s="3">
        <f t="shared" si="5"/>
        <v>179</v>
      </c>
      <c r="C21">
        <v>0.09</v>
      </c>
      <c r="D21">
        <v>18.2</v>
      </c>
      <c r="E21">
        <f t="shared" si="1"/>
        <v>2.9014215940827497</v>
      </c>
      <c r="F21">
        <f t="shared" si="2"/>
        <v>-2.4079456086518722</v>
      </c>
      <c r="G21">
        <f t="shared" si="3"/>
        <v>0.44413521026086505</v>
      </c>
      <c r="H21">
        <f t="shared" si="4"/>
        <v>-6.2642752106693509</v>
      </c>
      <c r="U21" s="17"/>
      <c r="V21"/>
      <c r="W21"/>
      <c r="X21"/>
      <c r="Y21"/>
      <c r="Z21"/>
      <c r="AA21"/>
      <c r="AB21"/>
      <c r="AC21"/>
    </row>
    <row r="22" spans="1:29" x14ac:dyDescent="0.25">
      <c r="A22" s="1">
        <v>41199</v>
      </c>
      <c r="B22" s="3">
        <f t="shared" si="5"/>
        <v>291</v>
      </c>
      <c r="C22">
        <v>4.5</v>
      </c>
      <c r="D22">
        <v>36.08</v>
      </c>
      <c r="E22">
        <f t="shared" si="1"/>
        <v>3.585738695194423</v>
      </c>
      <c r="F22">
        <f t="shared" si="2"/>
        <v>1.5040773967762742</v>
      </c>
      <c r="G22">
        <f t="shared" si="3"/>
        <v>5.7776893361146575</v>
      </c>
      <c r="H22">
        <f t="shared" si="4"/>
        <v>-2.4610375729246736</v>
      </c>
      <c r="U22" s="17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41206</v>
      </c>
      <c r="B23" s="3">
        <f t="shared" si="5"/>
        <v>298</v>
      </c>
      <c r="C23">
        <v>0.68</v>
      </c>
      <c r="D23">
        <v>14.24</v>
      </c>
      <c r="E23">
        <f t="shared" si="1"/>
        <v>2.6560549059838299</v>
      </c>
      <c r="F23">
        <f t="shared" si="2"/>
        <v>-0.38566248081198462</v>
      </c>
      <c r="G23">
        <f t="shared" si="3"/>
        <v>2.7389443110371863</v>
      </c>
      <c r="H23">
        <f t="shared" si="4"/>
        <v>-5.6512462396392742</v>
      </c>
      <c r="U23" s="17"/>
      <c r="V23"/>
      <c r="W23"/>
      <c r="X23"/>
      <c r="Y23"/>
      <c r="Z23"/>
      <c r="AA23"/>
      <c r="AB23"/>
      <c r="AC23"/>
    </row>
    <row r="24" spans="1:29" x14ac:dyDescent="0.25">
      <c r="A24" s="1">
        <v>41261</v>
      </c>
      <c r="B24" s="3">
        <f t="shared" si="5"/>
        <v>353</v>
      </c>
      <c r="C24">
        <v>0.18</v>
      </c>
      <c r="D24">
        <v>2.7600000000000002</v>
      </c>
      <c r="E24">
        <f t="shared" si="1"/>
        <v>1.0152306797290587</v>
      </c>
      <c r="F24">
        <f t="shared" si="2"/>
        <v>-1.7147984280919266</v>
      </c>
      <c r="G24">
        <f t="shared" si="3"/>
        <v>5.7104666171882013</v>
      </c>
      <c r="H24">
        <f t="shared" si="4"/>
        <v>2.613229996379796</v>
      </c>
      <c r="U24" s="29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41288</v>
      </c>
      <c r="B25" s="3">
        <f t="shared" ref="B25:B36" si="6">_xlfn.DAYS(A25,A$53)</f>
        <v>14</v>
      </c>
      <c r="C25">
        <v>39</v>
      </c>
      <c r="D25">
        <v>122.82000000000001</v>
      </c>
      <c r="E25">
        <f t="shared" si="1"/>
        <v>4.8107198689012529</v>
      </c>
      <c r="F25">
        <f t="shared" si="2"/>
        <v>3.6635616461296463</v>
      </c>
      <c r="G25">
        <f t="shared" si="3"/>
        <v>6.2210141937637857</v>
      </c>
      <c r="H25">
        <f t="shared" si="4"/>
        <v>0.85870973034519504</v>
      </c>
      <c r="U25" s="30" t="s">
        <v>315</v>
      </c>
      <c r="V25" s="11">
        <v>0.76540750107045841</v>
      </c>
      <c r="W25"/>
      <c r="X25"/>
      <c r="Y25"/>
      <c r="Z25"/>
      <c r="AA25"/>
      <c r="AB25"/>
      <c r="AC25"/>
    </row>
    <row r="26" spans="1:29" x14ac:dyDescent="0.25">
      <c r="A26" s="1">
        <v>41305</v>
      </c>
      <c r="B26" s="3">
        <f t="shared" si="6"/>
        <v>31</v>
      </c>
      <c r="C26" s="10">
        <v>42</v>
      </c>
      <c r="D26">
        <v>56.120000000000005</v>
      </c>
      <c r="E26">
        <f t="shared" si="1"/>
        <v>4.02749225523426</v>
      </c>
      <c r="F26">
        <f t="shared" si="2"/>
        <v>3.7376696182833684</v>
      </c>
      <c r="G26">
        <f t="shared" si="3"/>
        <v>-2.5373564126288484</v>
      </c>
      <c r="H26">
        <f t="shared" si="4"/>
        <v>5.7445820070124567</v>
      </c>
      <c r="U26" s="30" t="s">
        <v>316</v>
      </c>
      <c r="V26" s="11">
        <v>0.58584864269492376</v>
      </c>
      <c r="W26"/>
      <c r="X26"/>
      <c r="Y26"/>
      <c r="Z26"/>
      <c r="AA26"/>
      <c r="AB26"/>
      <c r="AC26"/>
    </row>
    <row r="27" spans="1:29" x14ac:dyDescent="0.25">
      <c r="A27" s="1">
        <v>41339</v>
      </c>
      <c r="B27" s="3">
        <f t="shared" si="6"/>
        <v>65</v>
      </c>
      <c r="C27">
        <v>6.7</v>
      </c>
      <c r="D27">
        <v>6.72</v>
      </c>
      <c r="E27">
        <f t="shared" si="1"/>
        <v>1.9050881545350582</v>
      </c>
      <c r="F27">
        <f t="shared" si="2"/>
        <v>1.9021075263969205</v>
      </c>
      <c r="G27">
        <f t="shared" si="3"/>
        <v>5.19248410719785</v>
      </c>
      <c r="H27">
        <f t="shared" si="4"/>
        <v>-3.5322101857757207</v>
      </c>
      <c r="U27" s="30" t="s">
        <v>317</v>
      </c>
      <c r="V27" s="11">
        <v>0.55695436195270909</v>
      </c>
      <c r="W27"/>
      <c r="X27"/>
      <c r="Y27"/>
      <c r="Z27"/>
      <c r="AA27"/>
      <c r="AB27"/>
      <c r="AC27"/>
    </row>
    <row r="28" spans="1:29" x14ac:dyDescent="0.25">
      <c r="A28" s="1">
        <v>41344</v>
      </c>
      <c r="B28" s="3">
        <f t="shared" si="6"/>
        <v>70</v>
      </c>
      <c r="C28">
        <v>98</v>
      </c>
      <c r="D28">
        <v>66.239999999999995</v>
      </c>
      <c r="E28">
        <f t="shared" si="1"/>
        <v>4.193284510077004</v>
      </c>
      <c r="F28">
        <f t="shared" si="2"/>
        <v>4.5849674786705723</v>
      </c>
      <c r="G28">
        <f t="shared" si="3"/>
        <v>4.8600334801835441</v>
      </c>
      <c r="H28">
        <f t="shared" si="4"/>
        <v>3.9772445953819631</v>
      </c>
      <c r="U28" s="30" t="s">
        <v>318</v>
      </c>
      <c r="V28" s="11">
        <v>0.81342256720357009</v>
      </c>
      <c r="W28"/>
      <c r="X28"/>
      <c r="Y28"/>
      <c r="Z28"/>
      <c r="AA28"/>
      <c r="AB28"/>
      <c r="AC28"/>
    </row>
    <row r="29" spans="1:29" ht="15.75" thickBot="1" x14ac:dyDescent="0.3">
      <c r="A29" s="1">
        <v>41367</v>
      </c>
      <c r="B29" s="3">
        <f t="shared" si="6"/>
        <v>93</v>
      </c>
      <c r="C29">
        <v>297</v>
      </c>
      <c r="D29">
        <v>191.20000000000002</v>
      </c>
      <c r="E29">
        <f t="shared" si="1"/>
        <v>5.2533200006173013</v>
      </c>
      <c r="F29">
        <f t="shared" si="2"/>
        <v>5.6937321388026998</v>
      </c>
      <c r="G29">
        <f t="shared" si="3"/>
        <v>-5.9552118471752689</v>
      </c>
      <c r="H29">
        <f t="shared" si="4"/>
        <v>1.9934522455437265</v>
      </c>
      <c r="U29" s="31" t="s">
        <v>319</v>
      </c>
      <c r="V29" s="12">
        <v>47</v>
      </c>
      <c r="W29"/>
      <c r="X29"/>
      <c r="Y29"/>
      <c r="Z29"/>
      <c r="AA29"/>
      <c r="AB29"/>
      <c r="AC29"/>
    </row>
    <row r="30" spans="1:29" x14ac:dyDescent="0.25">
      <c r="A30" s="1">
        <v>41389</v>
      </c>
      <c r="B30" s="3">
        <f t="shared" si="6"/>
        <v>115</v>
      </c>
      <c r="C30">
        <v>13</v>
      </c>
      <c r="D30">
        <v>9.7900000000000009</v>
      </c>
      <c r="E30">
        <f t="shared" si="1"/>
        <v>2.281361456542419</v>
      </c>
      <c r="F30">
        <f t="shared" si="2"/>
        <v>2.5649493574615367</v>
      </c>
      <c r="G30">
        <f t="shared" si="3"/>
        <v>5.9373338976755576</v>
      </c>
      <c r="H30">
        <f t="shared" si="4"/>
        <v>-2.0460855767813753</v>
      </c>
      <c r="U30" s="17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41416</v>
      </c>
      <c r="B31" s="3">
        <f t="shared" si="6"/>
        <v>142</v>
      </c>
      <c r="C31">
        <v>152</v>
      </c>
      <c r="D31">
        <v>92.96</v>
      </c>
      <c r="E31">
        <f t="shared" si="1"/>
        <v>4.5321692931036006</v>
      </c>
      <c r="F31">
        <f t="shared" si="2"/>
        <v>5.0238805208462765</v>
      </c>
      <c r="G31">
        <f t="shared" si="3"/>
        <v>-3.691352645011313</v>
      </c>
      <c r="H31">
        <f t="shared" si="4"/>
        <v>-5.0805822156685929</v>
      </c>
      <c r="U31" s="17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41451</v>
      </c>
      <c r="B32" s="3">
        <f t="shared" si="6"/>
        <v>177</v>
      </c>
      <c r="C32">
        <v>3.3</v>
      </c>
      <c r="D32">
        <v>16</v>
      </c>
      <c r="E32">
        <f t="shared" si="1"/>
        <v>2.7725887222397811</v>
      </c>
      <c r="F32">
        <f t="shared" si="2"/>
        <v>1.1939224684724346</v>
      </c>
      <c r="G32">
        <f t="shared" si="3"/>
        <v>5.5112638672402872</v>
      </c>
      <c r="H32">
        <f t="shared" si="4"/>
        <v>3.0107093160336218</v>
      </c>
      <c r="U32" s="32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41500</v>
      </c>
      <c r="B33" s="3">
        <f t="shared" si="6"/>
        <v>226</v>
      </c>
      <c r="C33">
        <v>68</v>
      </c>
      <c r="D33">
        <v>75.459999999999994</v>
      </c>
      <c r="E33">
        <f t="shared" si="1"/>
        <v>4.3236027145361646</v>
      </c>
      <c r="F33">
        <f t="shared" si="2"/>
        <v>4.219507705176107</v>
      </c>
      <c r="G33">
        <f t="shared" si="3"/>
        <v>-1.2148271717585695</v>
      </c>
      <c r="H33">
        <f t="shared" si="4"/>
        <v>6.1613793052170616</v>
      </c>
      <c r="U33" s="30" t="s">
        <v>321</v>
      </c>
      <c r="V33" s="11">
        <v>3</v>
      </c>
      <c r="W33" s="11">
        <v>40.246417569264928</v>
      </c>
      <c r="X33" s="11">
        <v>13.41547252308831</v>
      </c>
      <c r="Y33" s="11">
        <v>20.275591834995819</v>
      </c>
      <c r="Z33" s="11">
        <v>2.4300737111651756E-8</v>
      </c>
      <c r="AA33"/>
      <c r="AB33"/>
      <c r="AC33"/>
    </row>
    <row r="34" spans="1:29" x14ac:dyDescent="0.25">
      <c r="A34" s="1">
        <v>41514</v>
      </c>
      <c r="B34" s="3">
        <f t="shared" si="6"/>
        <v>240</v>
      </c>
      <c r="C34">
        <v>2.2999999999999998</v>
      </c>
      <c r="D34">
        <v>19.32</v>
      </c>
      <c r="E34">
        <f t="shared" si="1"/>
        <v>2.9611408287843721</v>
      </c>
      <c r="F34">
        <f t="shared" si="2"/>
        <v>0.83290912293510388</v>
      </c>
      <c r="G34">
        <f t="shared" si="3"/>
        <v>5.9373955729046139</v>
      </c>
      <c r="H34">
        <f t="shared" si="4"/>
        <v>2.0459065987607303</v>
      </c>
      <c r="U34" s="30" t="s">
        <v>322</v>
      </c>
      <c r="V34" s="11">
        <v>43</v>
      </c>
      <c r="W34" s="11">
        <v>28.451219731949998</v>
      </c>
      <c r="X34" s="11">
        <v>0.66165627283604644</v>
      </c>
      <c r="Y34" s="11"/>
      <c r="Z34" s="11"/>
      <c r="AA34"/>
      <c r="AB34"/>
      <c r="AC34"/>
    </row>
    <row r="35" spans="1:29" ht="15.75" thickBot="1" x14ac:dyDescent="0.3">
      <c r="A35" s="1">
        <v>41576</v>
      </c>
      <c r="B35" s="3">
        <f t="shared" si="6"/>
        <v>302</v>
      </c>
      <c r="C35">
        <v>5.6</v>
      </c>
      <c r="D35">
        <v>5.76</v>
      </c>
      <c r="E35">
        <f t="shared" si="1"/>
        <v>1.7509374747077999</v>
      </c>
      <c r="F35">
        <f t="shared" si="2"/>
        <v>1.7227665977411035</v>
      </c>
      <c r="G35">
        <f t="shared" si="3"/>
        <v>2.4865837789484115</v>
      </c>
      <c r="H35">
        <f t="shared" si="4"/>
        <v>5.7667409435720831</v>
      </c>
      <c r="U35" s="31" t="s">
        <v>323</v>
      </c>
      <c r="V35" s="12">
        <v>46</v>
      </c>
      <c r="W35" s="12">
        <v>68.697637301214925</v>
      </c>
      <c r="X35" s="12"/>
      <c r="Y35" s="12"/>
      <c r="Z35" s="12"/>
      <c r="AA35"/>
      <c r="AB35"/>
      <c r="AC35"/>
    </row>
    <row r="36" spans="1:29" ht="15.75" thickBot="1" x14ac:dyDescent="0.3">
      <c r="A36" s="1">
        <v>41611</v>
      </c>
      <c r="B36" s="3">
        <f t="shared" si="6"/>
        <v>337</v>
      </c>
      <c r="C36">
        <v>5.8</v>
      </c>
      <c r="D36">
        <v>8.26</v>
      </c>
      <c r="E36">
        <f t="shared" si="1"/>
        <v>2.1114245875328868</v>
      </c>
      <c r="F36">
        <f t="shared" si="2"/>
        <v>1.7578579175523736</v>
      </c>
      <c r="G36">
        <f t="shared" si="3"/>
        <v>-4.7163249098541096</v>
      </c>
      <c r="H36">
        <f t="shared" si="4"/>
        <v>-4.1466467590921745</v>
      </c>
      <c r="U36" s="17"/>
      <c r="V36"/>
      <c r="W36"/>
      <c r="X36"/>
      <c r="Y36"/>
      <c r="Z36"/>
      <c r="AA36"/>
      <c r="AB36"/>
      <c r="AC36"/>
    </row>
    <row r="37" spans="1:29" x14ac:dyDescent="0.25">
      <c r="A37" s="1">
        <v>41689</v>
      </c>
      <c r="B37" s="3">
        <f t="shared" ref="B37:B46" si="7">_xlfn.DAYS(A37,A$54)</f>
        <v>50</v>
      </c>
      <c r="C37">
        <v>4.4000000000000004</v>
      </c>
      <c r="D37">
        <v>7.76</v>
      </c>
      <c r="E37">
        <f t="shared" si="1"/>
        <v>2.0489823341951272</v>
      </c>
      <c r="F37">
        <f t="shared" si="2"/>
        <v>1.4816045409242156</v>
      </c>
      <c r="G37">
        <f t="shared" si="3"/>
        <v>-1.6477140812606728</v>
      </c>
      <c r="H37">
        <f t="shared" si="4"/>
        <v>6.0599866589304723</v>
      </c>
      <c r="U37" s="32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41744</v>
      </c>
      <c r="B38" s="3">
        <f t="shared" si="7"/>
        <v>105</v>
      </c>
      <c r="C38">
        <v>40</v>
      </c>
      <c r="D38">
        <v>45.9</v>
      </c>
      <c r="E38">
        <f t="shared" si="1"/>
        <v>3.8264651170664994</v>
      </c>
      <c r="F38">
        <f t="shared" si="2"/>
        <v>3.6888794541139363</v>
      </c>
      <c r="G38">
        <f t="shared" si="3"/>
        <v>-6.0949615806154043</v>
      </c>
      <c r="H38">
        <f t="shared" si="4"/>
        <v>-1.5132228292033449</v>
      </c>
      <c r="U38" s="30" t="s">
        <v>324</v>
      </c>
      <c r="V38" s="11">
        <v>2.3293312168836815</v>
      </c>
      <c r="W38" s="11">
        <v>0.19153588582237466</v>
      </c>
      <c r="X38" s="11">
        <v>12.161330535437322</v>
      </c>
      <c r="Y38" s="11">
        <v>1.6507473632388025E-15</v>
      </c>
      <c r="Z38" s="11">
        <v>1.9430622900735073</v>
      </c>
      <c r="AA38" s="11">
        <v>2.7156001436938557</v>
      </c>
      <c r="AB38" s="11">
        <v>1.9430622900735073</v>
      </c>
      <c r="AC38" s="11">
        <v>2.7156001436938557</v>
      </c>
    </row>
    <row r="39" spans="1:29" x14ac:dyDescent="0.25">
      <c r="A39" s="1">
        <v>41751</v>
      </c>
      <c r="B39" s="3">
        <f t="shared" si="7"/>
        <v>112</v>
      </c>
      <c r="C39">
        <v>10</v>
      </c>
      <c r="D39">
        <v>13.6</v>
      </c>
      <c r="E39">
        <f t="shared" si="1"/>
        <v>2.6100697927420065</v>
      </c>
      <c r="F39">
        <f t="shared" si="2"/>
        <v>2.3025850929940459</v>
      </c>
      <c r="G39">
        <f t="shared" si="3"/>
        <v>-5.5891723954237138</v>
      </c>
      <c r="H39">
        <f t="shared" si="4"/>
        <v>2.8634859759100539</v>
      </c>
      <c r="U39" s="30" t="s">
        <v>361</v>
      </c>
      <c r="V39" s="11">
        <v>0.82494424700917035</v>
      </c>
      <c r="W39" s="11">
        <v>0.11704830998113595</v>
      </c>
      <c r="X39" s="11">
        <v>7.0478954129463478</v>
      </c>
      <c r="Y39" s="11">
        <v>1.0969575369505931E-8</v>
      </c>
      <c r="Z39" s="11">
        <v>0.58889383333741319</v>
      </c>
      <c r="AA39" s="11">
        <v>1.0609946606809275</v>
      </c>
      <c r="AB39" s="11">
        <v>0.58889383333741319</v>
      </c>
      <c r="AC39" s="11">
        <v>1.0609946606809275</v>
      </c>
    </row>
    <row r="40" spans="1:29" x14ac:dyDescent="0.25">
      <c r="A40" s="1">
        <v>41768</v>
      </c>
      <c r="B40" s="3">
        <f t="shared" si="7"/>
        <v>129</v>
      </c>
      <c r="C40">
        <v>193</v>
      </c>
      <c r="D40">
        <v>171.7</v>
      </c>
      <c r="E40">
        <f t="shared" si="1"/>
        <v>5.1457487679034299</v>
      </c>
      <c r="F40">
        <f t="shared" si="2"/>
        <v>5.2626901889048856</v>
      </c>
      <c r="G40">
        <f t="shared" si="3"/>
        <v>-1.2150129020015821</v>
      </c>
      <c r="H40">
        <f t="shared" si="4"/>
        <v>-6.1613426822381578</v>
      </c>
      <c r="U40" s="30" t="s">
        <v>364</v>
      </c>
      <c r="V40" s="11">
        <v>-1.4924657373873629E-2</v>
      </c>
      <c r="W40" s="11">
        <v>2.9748730755610475E-2</v>
      </c>
      <c r="X40" s="11">
        <v>-0.50169055938828266</v>
      </c>
      <c r="Y40" s="11">
        <v>0.61844434513575164</v>
      </c>
      <c r="Z40" s="11">
        <v>-7.4918690625642145E-2</v>
      </c>
      <c r="AA40" s="11">
        <v>4.5069375877894891E-2</v>
      </c>
      <c r="AB40" s="11">
        <v>-7.4918690625642145E-2</v>
      </c>
      <c r="AC40" s="11">
        <v>4.5069375877894891E-2</v>
      </c>
    </row>
    <row r="41" spans="1:29" ht="15.75" thickBot="1" x14ac:dyDescent="0.3">
      <c r="A41" s="1">
        <v>41799</v>
      </c>
      <c r="B41" s="3">
        <f t="shared" si="7"/>
        <v>160</v>
      </c>
      <c r="C41">
        <v>177</v>
      </c>
      <c r="D41">
        <v>103.24</v>
      </c>
      <c r="E41">
        <f t="shared" si="1"/>
        <v>4.6370563748504132</v>
      </c>
      <c r="F41">
        <f t="shared" si="2"/>
        <v>5.1761497325738288</v>
      </c>
      <c r="G41">
        <f t="shared" si="3"/>
        <v>1.3779906226201497</v>
      </c>
      <c r="H41">
        <f t="shared" si="4"/>
        <v>-6.126952084354091</v>
      </c>
      <c r="U41" s="31" t="s">
        <v>365</v>
      </c>
      <c r="V41" s="12">
        <v>-1.3255323042635919E-2</v>
      </c>
      <c r="W41" s="12">
        <v>2.6543121866221459E-2</v>
      </c>
      <c r="X41" s="12">
        <v>-0.49938824488857603</v>
      </c>
      <c r="Y41" s="12">
        <v>0.62005155369591081</v>
      </c>
      <c r="Z41" s="12">
        <v>-6.6784629853398239E-2</v>
      </c>
      <c r="AA41" s="12">
        <v>4.0273983768126395E-2</v>
      </c>
      <c r="AB41" s="12">
        <v>-6.6784629853398239E-2</v>
      </c>
      <c r="AC41" s="12">
        <v>4.0273983768126395E-2</v>
      </c>
    </row>
    <row r="42" spans="1:29" x14ac:dyDescent="0.25">
      <c r="A42" s="1">
        <v>41808</v>
      </c>
      <c r="B42" s="3">
        <f t="shared" si="7"/>
        <v>169</v>
      </c>
      <c r="C42">
        <v>6.2</v>
      </c>
      <c r="D42">
        <v>12.419999999999998</v>
      </c>
      <c r="E42">
        <f t="shared" si="1"/>
        <v>2.5193080765053324</v>
      </c>
      <c r="F42">
        <f t="shared" si="2"/>
        <v>1.824549292051046</v>
      </c>
      <c r="G42">
        <f t="shared" si="3"/>
        <v>-3.780559169015357</v>
      </c>
      <c r="H42">
        <f t="shared" si="4"/>
        <v>5.0145560491008494</v>
      </c>
      <c r="U42" s="17"/>
      <c r="V42"/>
      <c r="W42"/>
      <c r="X42"/>
      <c r="Y42"/>
      <c r="Z42"/>
      <c r="AA42"/>
      <c r="AB42"/>
      <c r="AC42"/>
    </row>
    <row r="43" spans="1:29" x14ac:dyDescent="0.25">
      <c r="A43" s="1">
        <v>41829</v>
      </c>
      <c r="B43" s="3">
        <f t="shared" si="7"/>
        <v>190</v>
      </c>
      <c r="C43">
        <v>491</v>
      </c>
      <c r="D43">
        <v>392.92</v>
      </c>
      <c r="E43">
        <f t="shared" si="1"/>
        <v>5.9736060288066692</v>
      </c>
      <c r="F43">
        <f t="shared" si="2"/>
        <v>6.1964441277945204</v>
      </c>
      <c r="G43">
        <f t="shared" si="3"/>
        <v>6.26617947011417</v>
      </c>
      <c r="H43">
        <f t="shared" si="4"/>
        <v>0.41640707044874675</v>
      </c>
      <c r="U43" s="17"/>
      <c r="V43"/>
      <c r="W43"/>
      <c r="X43"/>
      <c r="Y43"/>
      <c r="Z43"/>
      <c r="AA43"/>
      <c r="AB43"/>
      <c r="AC43"/>
    </row>
    <row r="44" spans="1:29" x14ac:dyDescent="0.25">
      <c r="A44" s="1">
        <v>41857</v>
      </c>
      <c r="B44" s="3">
        <f t="shared" si="7"/>
        <v>218</v>
      </c>
      <c r="C44">
        <v>2.4</v>
      </c>
      <c r="D44">
        <v>12.100000000000001</v>
      </c>
      <c r="E44">
        <f t="shared" si="1"/>
        <v>2.4932054526026954</v>
      </c>
      <c r="F44">
        <f t="shared" si="2"/>
        <v>0.87546873735389985</v>
      </c>
      <c r="G44">
        <f t="shared" si="3"/>
        <v>-5.9190540316286482</v>
      </c>
      <c r="H44">
        <f t="shared" si="4"/>
        <v>-2.0983801778182745</v>
      </c>
      <c r="U44" s="17"/>
      <c r="V44"/>
      <c r="W44"/>
      <c r="X44"/>
      <c r="Y44"/>
      <c r="Z44"/>
      <c r="AA44"/>
      <c r="AB44"/>
      <c r="AC44"/>
    </row>
    <row r="45" spans="1:29" x14ac:dyDescent="0.25">
      <c r="A45" s="1">
        <v>41926</v>
      </c>
      <c r="B45" s="3">
        <f t="shared" si="7"/>
        <v>287</v>
      </c>
      <c r="C45">
        <v>144</v>
      </c>
      <c r="D45">
        <v>74.099999999999994</v>
      </c>
      <c r="E45">
        <f t="shared" si="1"/>
        <v>4.3054155323020415</v>
      </c>
      <c r="F45">
        <f t="shared" si="2"/>
        <v>4.9698132995760007</v>
      </c>
      <c r="G45">
        <f t="shared" si="3"/>
        <v>-5.6390691541190234</v>
      </c>
      <c r="H45">
        <f t="shared" si="4"/>
        <v>-2.7639281964377016</v>
      </c>
    </row>
    <row r="46" spans="1:29" x14ac:dyDescent="0.25">
      <c r="A46" s="1">
        <v>41941</v>
      </c>
      <c r="B46" s="3">
        <f t="shared" si="7"/>
        <v>302</v>
      </c>
      <c r="C46">
        <v>3.5</v>
      </c>
      <c r="D46">
        <v>7.1</v>
      </c>
      <c r="E46">
        <f t="shared" si="1"/>
        <v>1.9600947840472698</v>
      </c>
      <c r="F46">
        <f t="shared" si="2"/>
        <v>1.2527629684953681</v>
      </c>
      <c r="G46">
        <f t="shared" si="3"/>
        <v>2.4865837789484115</v>
      </c>
      <c r="H46">
        <f t="shared" si="4"/>
        <v>5.7667409435720831</v>
      </c>
    </row>
    <row r="47" spans="1:29" x14ac:dyDescent="0.25">
      <c r="A47" s="1">
        <v>42054</v>
      </c>
      <c r="B47" s="3">
        <f>_xlfn.DAYS(A47,A$55)</f>
        <v>50</v>
      </c>
      <c r="C47">
        <v>3.3</v>
      </c>
      <c r="D47">
        <v>7.2600000000000007</v>
      </c>
      <c r="E47">
        <f t="shared" si="1"/>
        <v>1.9823798288367047</v>
      </c>
      <c r="F47">
        <f t="shared" si="2"/>
        <v>1.1939224684724346</v>
      </c>
      <c r="G47">
        <f t="shared" si="3"/>
        <v>-1.6477140812606728</v>
      </c>
      <c r="H47">
        <f t="shared" si="4"/>
        <v>6.0599866589304723</v>
      </c>
    </row>
    <row r="48" spans="1:29" x14ac:dyDescent="0.25">
      <c r="A48" s="1">
        <v>42090</v>
      </c>
      <c r="B48" s="3">
        <f>_xlfn.DAYS(A48,A$55)</f>
        <v>86</v>
      </c>
      <c r="C48">
        <v>51</v>
      </c>
      <c r="D48">
        <v>35.200000000000003</v>
      </c>
      <c r="E48">
        <f t="shared" si="1"/>
        <v>3.5610460826040513</v>
      </c>
      <c r="F48">
        <f t="shared" si="2"/>
        <v>3.9318256327243257</v>
      </c>
      <c r="G48">
        <f t="shared" si="3"/>
        <v>-5.7993190471854952</v>
      </c>
      <c r="H48">
        <f t="shared" si="4"/>
        <v>-2.4096262342843788</v>
      </c>
    </row>
    <row r="51" spans="1:1" x14ac:dyDescent="0.25">
      <c r="A51" s="1">
        <v>40543</v>
      </c>
    </row>
    <row r="52" spans="1:1" x14ac:dyDescent="0.25">
      <c r="A52" s="1">
        <v>40908</v>
      </c>
    </row>
    <row r="53" spans="1:1" x14ac:dyDescent="0.25">
      <c r="A53" s="1">
        <v>41274</v>
      </c>
    </row>
    <row r="54" spans="1:1" x14ac:dyDescent="0.25">
      <c r="A54" s="1">
        <v>41639</v>
      </c>
    </row>
    <row r="55" spans="1:1" x14ac:dyDescent="0.25">
      <c r="A55" s="1">
        <v>42004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workbookViewId="0">
      <selection activeCell="F27" sqref="F27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299</v>
      </c>
      <c r="E1" s="8" t="s">
        <v>374</v>
      </c>
      <c r="F1" t="s">
        <v>361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4" si="0">_xlfn.DAYS(A2,A$51)</f>
        <v>54</v>
      </c>
      <c r="C2">
        <v>3.3</v>
      </c>
      <c r="D2">
        <v>4.41</v>
      </c>
      <c r="E2">
        <f>LN(D2)</f>
        <v>1.4838746894587547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4.8299999999999983</v>
      </c>
      <c r="E3">
        <f t="shared" ref="E3:E48" si="1">LN(D3)</f>
        <v>1.5748464676644809</v>
      </c>
      <c r="F3">
        <f t="shared" ref="F3:F48" si="2">LN(C3)</f>
        <v>0.95551144502743635</v>
      </c>
      <c r="G3">
        <f t="shared" ref="G3:G48" si="3">SIN(2*3.14*B3)</f>
        <v>-0.31619500849761017</v>
      </c>
      <c r="H3">
        <f t="shared" ref="H3:H48" si="4">COS(2*3.14*B3)</f>
        <v>0.94869421659520847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156.35</v>
      </c>
      <c r="E4">
        <f t="shared" si="1"/>
        <v>5.0520970839038499</v>
      </c>
      <c r="F4">
        <f t="shared" si="2"/>
        <v>3.7376696182833684</v>
      </c>
      <c r="G4">
        <f t="shared" si="3"/>
        <v>-0.32825654642240965</v>
      </c>
      <c r="H4">
        <f t="shared" si="4"/>
        <v>0.9445886087238361</v>
      </c>
      <c r="U4" s="11" t="s">
        <v>315</v>
      </c>
      <c r="V4" s="11">
        <v>0.52914082121799078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15.66</v>
      </c>
      <c r="E5">
        <f t="shared" si="1"/>
        <v>2.7511096905626569</v>
      </c>
      <c r="F5">
        <f t="shared" si="2"/>
        <v>1.9169226121820611</v>
      </c>
      <c r="G5">
        <f t="shared" si="3"/>
        <v>-0.343258303815903</v>
      </c>
      <c r="H5">
        <f t="shared" si="4"/>
        <v>0.93924104300303513</v>
      </c>
      <c r="U5" s="11" t="s">
        <v>316</v>
      </c>
      <c r="V5" s="11">
        <v>0.27999000867924967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1.4699999999999989</v>
      </c>
      <c r="E6">
        <f t="shared" si="1"/>
        <v>0.38526240079064417</v>
      </c>
      <c r="F6">
        <f t="shared" si="2"/>
        <v>6.1398845522262553</v>
      </c>
      <c r="G6">
        <f t="shared" si="3"/>
        <v>-0.36114515068696479</v>
      </c>
      <c r="H6">
        <f t="shared" si="4"/>
        <v>0.93250961396400067</v>
      </c>
      <c r="U6" s="11" t="s">
        <v>317</v>
      </c>
      <c r="V6" s="11">
        <v>0.26398978664989969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268.45</v>
      </c>
      <c r="E7">
        <f t="shared" si="1"/>
        <v>5.5926646768685782</v>
      </c>
      <c r="F7">
        <f t="shared" si="2"/>
        <v>6.0776422433490342</v>
      </c>
      <c r="G7">
        <f t="shared" si="3"/>
        <v>-0.3789000887759551</v>
      </c>
      <c r="H7">
        <f t="shared" si="4"/>
        <v>0.92543758445698177</v>
      </c>
      <c r="U7" s="11" t="s">
        <v>318</v>
      </c>
      <c r="V7" s="11">
        <v>1.5942567055245436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6.93</v>
      </c>
      <c r="E8">
        <f t="shared" si="1"/>
        <v>1.9358598132018119</v>
      </c>
      <c r="F8">
        <f t="shared" si="2"/>
        <v>2.7080502011022101</v>
      </c>
      <c r="G8">
        <f t="shared" si="3"/>
        <v>-0.43991042548333131</v>
      </c>
      <c r="H8">
        <f t="shared" si="4"/>
        <v>0.89804165691301563</v>
      </c>
      <c r="U8" s="12" t="s">
        <v>319</v>
      </c>
      <c r="V8" s="12">
        <v>47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2.879999999999999</v>
      </c>
      <c r="E9">
        <f t="shared" si="1"/>
        <v>1.0577902941478543</v>
      </c>
      <c r="F9">
        <f t="shared" si="2"/>
        <v>0.74193734472937733</v>
      </c>
      <c r="G9">
        <f t="shared" si="3"/>
        <v>-0.48230014142624089</v>
      </c>
      <c r="H9">
        <f t="shared" si="4"/>
        <v>0.87600603512774278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40820</v>
      </c>
      <c r="B10" s="3">
        <f t="shared" si="0"/>
        <v>277</v>
      </c>
      <c r="C10">
        <v>0.03</v>
      </c>
      <c r="D10">
        <v>2.5599999999999996</v>
      </c>
      <c r="E10">
        <f t="shared" si="1"/>
        <v>0.94000725849147093</v>
      </c>
      <c r="F10">
        <f t="shared" si="2"/>
        <v>-3.5065578973199818</v>
      </c>
      <c r="G10">
        <f t="shared" si="3"/>
        <v>-0.77222140397512284</v>
      </c>
      <c r="H10">
        <f t="shared" si="4"/>
        <v>0.63535352619049035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40856</v>
      </c>
      <c r="B11" s="3">
        <f t="shared" si="0"/>
        <v>313</v>
      </c>
      <c r="C11">
        <v>90</v>
      </c>
      <c r="D11">
        <v>7.8000000000000114</v>
      </c>
      <c r="E11">
        <f t="shared" si="1"/>
        <v>2.0541237336955476</v>
      </c>
      <c r="F11">
        <f t="shared" si="2"/>
        <v>4.499809670330265</v>
      </c>
      <c r="G11">
        <f t="shared" si="3"/>
        <v>-0.83984691643820719</v>
      </c>
      <c r="H11">
        <f t="shared" si="4"/>
        <v>0.54282332019657653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40869</v>
      </c>
      <c r="B12" s="3">
        <f t="shared" si="0"/>
        <v>326</v>
      </c>
      <c r="C12" s="10">
        <v>1400</v>
      </c>
      <c r="D12">
        <v>421.12</v>
      </c>
      <c r="E12">
        <f t="shared" si="1"/>
        <v>6.0429178286968979</v>
      </c>
      <c r="F12">
        <f t="shared" si="2"/>
        <v>7.2442275156033498</v>
      </c>
      <c r="G12">
        <f t="shared" si="3"/>
        <v>-0.86159831859110203</v>
      </c>
      <c r="H12">
        <f t="shared" si="4"/>
        <v>0.50759071839523018</v>
      </c>
      <c r="U12" s="11" t="s">
        <v>321</v>
      </c>
      <c r="V12" s="11">
        <v>1</v>
      </c>
      <c r="W12" s="11">
        <v>44.476748402654749</v>
      </c>
      <c r="X12" s="11">
        <v>44.476748402654749</v>
      </c>
      <c r="Y12" s="11">
        <v>17.499132709886773</v>
      </c>
      <c r="Z12" s="11">
        <v>1.3128656360716947E-4</v>
      </c>
      <c r="AA12"/>
      <c r="AB12"/>
      <c r="AC12"/>
    </row>
    <row r="13" spans="1:29" x14ac:dyDescent="0.25">
      <c r="A13" s="1">
        <v>40882</v>
      </c>
      <c r="B13" s="3">
        <f t="shared" si="0"/>
        <v>339</v>
      </c>
      <c r="C13">
        <v>312</v>
      </c>
      <c r="D13">
        <v>8.9699999999999989</v>
      </c>
      <c r="E13">
        <f t="shared" si="1"/>
        <v>2.1938856760707046</v>
      </c>
      <c r="F13">
        <f t="shared" si="2"/>
        <v>5.7430031878094825</v>
      </c>
      <c r="G13">
        <f t="shared" si="3"/>
        <v>-0.88187254512727109</v>
      </c>
      <c r="H13">
        <f t="shared" si="4"/>
        <v>0.47148787275045489</v>
      </c>
      <c r="U13" s="11" t="s">
        <v>322</v>
      </c>
      <c r="V13" s="11">
        <v>45</v>
      </c>
      <c r="W13" s="11">
        <v>114.3744499399487</v>
      </c>
      <c r="X13" s="11">
        <v>2.5416544431099712</v>
      </c>
      <c r="Y13" s="11"/>
      <c r="Z13" s="11"/>
      <c r="AA13"/>
      <c r="AB13"/>
      <c r="AC13"/>
    </row>
    <row r="14" spans="1:29" ht="15.75" thickBot="1" x14ac:dyDescent="0.3">
      <c r="A14" s="1">
        <v>40885</v>
      </c>
      <c r="B14" s="3">
        <f t="shared" si="0"/>
        <v>342</v>
      </c>
      <c r="C14">
        <v>56</v>
      </c>
      <c r="D14">
        <v>1.8699999999999992</v>
      </c>
      <c r="E14">
        <f t="shared" si="1"/>
        <v>0.62593843086649481</v>
      </c>
      <c r="F14">
        <f t="shared" si="2"/>
        <v>4.0253516907351496</v>
      </c>
      <c r="G14">
        <f t="shared" si="3"/>
        <v>-0.88633771360557756</v>
      </c>
      <c r="H14">
        <f t="shared" si="4"/>
        <v>0.46303936921220556</v>
      </c>
      <c r="U14" s="12" t="s">
        <v>323</v>
      </c>
      <c r="V14" s="12">
        <v>46</v>
      </c>
      <c r="W14" s="12">
        <v>158.85119834260345</v>
      </c>
      <c r="X14" s="12"/>
      <c r="Y14" s="12"/>
      <c r="Z14" s="12"/>
      <c r="AA14"/>
      <c r="AB14"/>
      <c r="AC14"/>
    </row>
    <row r="15" spans="1:29" ht="15.75" thickBot="1" x14ac:dyDescent="0.3">
      <c r="A15" s="1">
        <v>40933</v>
      </c>
      <c r="B15" s="3">
        <f t="shared" ref="B15:B24" si="5">_xlfn.DAYS(A15,A$52)</f>
        <v>25</v>
      </c>
      <c r="C15">
        <v>623</v>
      </c>
      <c r="D15">
        <v>2.7199999999999989</v>
      </c>
      <c r="E15">
        <f t="shared" si="1"/>
        <v>1.0006318803079055</v>
      </c>
      <c r="F15">
        <f t="shared" si="2"/>
        <v>6.4345465187874531</v>
      </c>
      <c r="G15">
        <f t="shared" si="3"/>
        <v>-7.95485428747221E-2</v>
      </c>
      <c r="H15">
        <f t="shared" si="4"/>
        <v>0.99683099336171754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40946</v>
      </c>
      <c r="B16" s="3">
        <f t="shared" si="5"/>
        <v>38</v>
      </c>
      <c r="C16">
        <v>31</v>
      </c>
      <c r="D16">
        <v>0.22000000000000064</v>
      </c>
      <c r="E16">
        <f t="shared" si="1"/>
        <v>-1.5141277326297726</v>
      </c>
      <c r="F16">
        <f t="shared" si="2"/>
        <v>3.4339872044851463</v>
      </c>
      <c r="G16">
        <f t="shared" si="3"/>
        <v>-0.12074632392877042</v>
      </c>
      <c r="H16">
        <f t="shared" si="4"/>
        <v>0.99268339628387481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40980</v>
      </c>
      <c r="B17" s="3">
        <f t="shared" si="5"/>
        <v>72</v>
      </c>
      <c r="C17">
        <v>230</v>
      </c>
      <c r="D17">
        <v>19.200000000000003</v>
      </c>
      <c r="E17">
        <f t="shared" si="1"/>
        <v>2.954910279033736</v>
      </c>
      <c r="F17">
        <f t="shared" si="2"/>
        <v>5.4380793089231956</v>
      </c>
      <c r="G17">
        <f t="shared" si="3"/>
        <v>-0.22733691560899974</v>
      </c>
      <c r="H17">
        <f t="shared" si="4"/>
        <v>0.97381616684125061</v>
      </c>
      <c r="U17" s="11" t="s">
        <v>324</v>
      </c>
      <c r="V17" s="11">
        <v>0.50405537008974988</v>
      </c>
      <c r="W17" s="11">
        <v>0.35160525711742024</v>
      </c>
      <c r="X17" s="11">
        <v>1.4335831444107736</v>
      </c>
      <c r="Y17" s="11">
        <v>0.15860337100414498</v>
      </c>
      <c r="Z17" s="11">
        <v>-0.20411396981876739</v>
      </c>
      <c r="AA17" s="11">
        <v>1.2122247099982673</v>
      </c>
      <c r="AB17" s="11">
        <v>-0.20411396981876739</v>
      </c>
      <c r="AC17" s="11">
        <v>1.2122247099982673</v>
      </c>
    </row>
    <row r="18" spans="1:29" ht="15.75" thickBot="1" x14ac:dyDescent="0.3">
      <c r="A18" s="1">
        <v>40989</v>
      </c>
      <c r="B18" s="3">
        <f t="shared" si="5"/>
        <v>81</v>
      </c>
      <c r="C18">
        <v>343</v>
      </c>
      <c r="D18">
        <v>22.799999999999997</v>
      </c>
      <c r="E18">
        <f t="shared" si="1"/>
        <v>3.1267605359603952</v>
      </c>
      <c r="F18">
        <f t="shared" si="2"/>
        <v>5.8377304471659395</v>
      </c>
      <c r="G18">
        <f t="shared" si="3"/>
        <v>-0.25515681354012487</v>
      </c>
      <c r="H18">
        <f t="shared" si="4"/>
        <v>0.96689968481950073</v>
      </c>
      <c r="U18" s="12" t="s">
        <v>361</v>
      </c>
      <c r="V18" s="12">
        <v>0.38781238394808659</v>
      </c>
      <c r="W18" s="12">
        <v>9.2707188556193434E-2</v>
      </c>
      <c r="X18" s="12">
        <v>4.1831964703904099</v>
      </c>
      <c r="Y18" s="12">
        <v>1.3128656360716876E-4</v>
      </c>
      <c r="Z18" s="12">
        <v>0.20109052130344185</v>
      </c>
      <c r="AA18" s="12">
        <v>0.57453424659273133</v>
      </c>
      <c r="AB18" s="12">
        <v>0.20109052130344185</v>
      </c>
      <c r="AC18" s="12">
        <v>0.57453424659273133</v>
      </c>
    </row>
    <row r="19" spans="1:29" x14ac:dyDescent="0.25">
      <c r="A19" s="1">
        <v>41009</v>
      </c>
      <c r="B19" s="3">
        <f t="shared" si="5"/>
        <v>101</v>
      </c>
      <c r="C19">
        <v>4.2</v>
      </c>
      <c r="D19">
        <v>2.16</v>
      </c>
      <c r="E19">
        <f t="shared" si="1"/>
        <v>0.77010822169607374</v>
      </c>
      <c r="F19">
        <f t="shared" si="2"/>
        <v>1.4350845252893227</v>
      </c>
      <c r="G19">
        <f t="shared" si="3"/>
        <v>-0.31619500849761017</v>
      </c>
      <c r="H19">
        <f t="shared" si="4"/>
        <v>0.94869421659520847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41073</v>
      </c>
      <c r="B20" s="3">
        <f t="shared" si="5"/>
        <v>165</v>
      </c>
      <c r="C20">
        <v>0.09</v>
      </c>
      <c r="D20">
        <v>0.45000000000000107</v>
      </c>
      <c r="E20">
        <f t="shared" si="1"/>
        <v>-0.79850769621776929</v>
      </c>
      <c r="F20">
        <f t="shared" si="2"/>
        <v>-2.4079456086518722</v>
      </c>
      <c r="G20">
        <f t="shared" si="3"/>
        <v>-0.50171107528673742</v>
      </c>
      <c r="H20">
        <f t="shared" si="4"/>
        <v>0.86503525762515932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41087</v>
      </c>
      <c r="B21" s="3">
        <f t="shared" si="5"/>
        <v>179</v>
      </c>
      <c r="C21">
        <v>0.09</v>
      </c>
      <c r="D21">
        <v>9.8000000000000007</v>
      </c>
      <c r="E21">
        <f t="shared" si="1"/>
        <v>2.2823823856765264</v>
      </c>
      <c r="F21">
        <f t="shared" si="2"/>
        <v>-2.4079456086518722</v>
      </c>
      <c r="G21">
        <f t="shared" si="3"/>
        <v>-0.53977515159702316</v>
      </c>
      <c r="H21">
        <f t="shared" si="4"/>
        <v>0.84180923356685189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41199</v>
      </c>
      <c r="B22" s="3">
        <f t="shared" si="5"/>
        <v>291</v>
      </c>
      <c r="C22">
        <v>4.5</v>
      </c>
      <c r="D22">
        <v>4.9200000000000017</v>
      </c>
      <c r="E22">
        <f t="shared" si="1"/>
        <v>1.5933085305042172</v>
      </c>
      <c r="F22">
        <f t="shared" si="2"/>
        <v>1.5040773967762742</v>
      </c>
      <c r="G22">
        <f t="shared" si="3"/>
        <v>-0.79977744775433834</v>
      </c>
      <c r="H22">
        <f t="shared" si="4"/>
        <v>0.60029662173258702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41206</v>
      </c>
      <c r="B23" s="3">
        <f t="shared" si="5"/>
        <v>298</v>
      </c>
      <c r="C23">
        <v>0.68</v>
      </c>
      <c r="D23">
        <v>1.7599999999999998</v>
      </c>
      <c r="E23">
        <f t="shared" si="1"/>
        <v>0.56531380905006035</v>
      </c>
      <c r="F23">
        <f t="shared" si="2"/>
        <v>-0.38566248081198462</v>
      </c>
      <c r="G23">
        <f t="shared" si="3"/>
        <v>-0.81296244107098592</v>
      </c>
      <c r="H23">
        <f t="shared" si="4"/>
        <v>0.58231612497672058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41261</v>
      </c>
      <c r="B24" s="3">
        <f t="shared" si="5"/>
        <v>353</v>
      </c>
      <c r="C24">
        <v>0.18</v>
      </c>
      <c r="D24">
        <v>0.23999999999999977</v>
      </c>
      <c r="E24">
        <f t="shared" si="1"/>
        <v>-1.4271163556401467</v>
      </c>
      <c r="F24">
        <f t="shared" si="2"/>
        <v>-1.7147984280919266</v>
      </c>
      <c r="G24">
        <f t="shared" si="3"/>
        <v>-0.90201452558194417</v>
      </c>
      <c r="H24">
        <f t="shared" si="4"/>
        <v>0.4317056817314085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41288</v>
      </c>
      <c r="B25" s="3">
        <f t="shared" ref="B25:B36" si="6">_xlfn.DAYS(A25,A$53)</f>
        <v>14</v>
      </c>
      <c r="C25">
        <v>39</v>
      </c>
      <c r="D25">
        <v>15.179999999999993</v>
      </c>
      <c r="E25">
        <f t="shared" si="1"/>
        <v>2.7199787719674835</v>
      </c>
      <c r="F25">
        <f t="shared" si="2"/>
        <v>3.6635616461296463</v>
      </c>
      <c r="G25">
        <f t="shared" si="3"/>
        <v>-4.4579521562331734E-2</v>
      </c>
      <c r="H25">
        <f t="shared" si="4"/>
        <v>0.99900583895054063</v>
      </c>
      <c r="U25" s="11" t="s">
        <v>315</v>
      </c>
      <c r="V25" s="11">
        <v>0.57622054625154151</v>
      </c>
      <c r="W25"/>
      <c r="X25"/>
      <c r="Y25"/>
      <c r="Z25"/>
      <c r="AA25"/>
      <c r="AB25"/>
      <c r="AC25"/>
    </row>
    <row r="26" spans="1:29" x14ac:dyDescent="0.25">
      <c r="A26" s="1">
        <v>41305</v>
      </c>
      <c r="B26" s="3">
        <f t="shared" si="6"/>
        <v>31</v>
      </c>
      <c r="C26" s="10">
        <v>42</v>
      </c>
      <c r="D26">
        <v>4.8799999999999955</v>
      </c>
      <c r="E26">
        <f t="shared" si="1"/>
        <v>1.5851452198650549</v>
      </c>
      <c r="F26">
        <f t="shared" si="2"/>
        <v>3.7376696182833684</v>
      </c>
      <c r="G26">
        <f t="shared" si="3"/>
        <v>-9.8584133020042222E-2</v>
      </c>
      <c r="H26">
        <f t="shared" si="4"/>
        <v>0.99512871967232797</v>
      </c>
      <c r="U26" s="11" t="s">
        <v>316</v>
      </c>
      <c r="V26" s="11">
        <v>0.33203011792242487</v>
      </c>
      <c r="W26"/>
      <c r="X26"/>
      <c r="Y26"/>
      <c r="Z26"/>
      <c r="AA26"/>
      <c r="AB26"/>
      <c r="AC26"/>
    </row>
    <row r="27" spans="1:29" x14ac:dyDescent="0.25">
      <c r="A27" s="1">
        <v>41339</v>
      </c>
      <c r="B27" s="3">
        <f t="shared" si="6"/>
        <v>65</v>
      </c>
      <c r="C27">
        <v>6.7</v>
      </c>
      <c r="D27">
        <v>1.2800000000000002</v>
      </c>
      <c r="E27">
        <f t="shared" si="1"/>
        <v>0.24686007793152598</v>
      </c>
      <c r="F27">
        <f t="shared" si="2"/>
        <v>1.9021075263969205</v>
      </c>
      <c r="G27">
        <f t="shared" si="3"/>
        <v>-0.20556887994617154</v>
      </c>
      <c r="H27">
        <f t="shared" si="4"/>
        <v>0.97864264959058289</v>
      </c>
      <c r="U27" s="11" t="s">
        <v>317</v>
      </c>
      <c r="V27" s="11">
        <v>0.28542756801003588</v>
      </c>
      <c r="W27"/>
      <c r="X27"/>
      <c r="Y27"/>
      <c r="Z27"/>
      <c r="AA27"/>
      <c r="AB27"/>
      <c r="AC27"/>
    </row>
    <row r="28" spans="1:29" x14ac:dyDescent="0.25">
      <c r="A28" s="1">
        <v>41344</v>
      </c>
      <c r="B28" s="3">
        <f t="shared" si="6"/>
        <v>70</v>
      </c>
      <c r="C28">
        <v>98</v>
      </c>
      <c r="D28">
        <v>2.7600000000000051</v>
      </c>
      <c r="E28">
        <f t="shared" si="1"/>
        <v>1.0152306797290604</v>
      </c>
      <c r="F28">
        <f t="shared" si="2"/>
        <v>4.5849674786705723</v>
      </c>
      <c r="G28">
        <f t="shared" si="3"/>
        <v>-0.22112853712878547</v>
      </c>
      <c r="H28">
        <f t="shared" si="4"/>
        <v>0.97524467189894626</v>
      </c>
      <c r="U28" s="11" t="s">
        <v>318</v>
      </c>
      <c r="V28" s="11">
        <v>1.5708671596079213</v>
      </c>
      <c r="W28"/>
      <c r="X28"/>
      <c r="Y28"/>
      <c r="Z28"/>
      <c r="AA28"/>
      <c r="AB28"/>
      <c r="AC28"/>
    </row>
    <row r="29" spans="1:29" ht="15.75" thickBot="1" x14ac:dyDescent="0.3">
      <c r="A29" s="1">
        <v>41367</v>
      </c>
      <c r="B29" s="3">
        <f t="shared" si="6"/>
        <v>93</v>
      </c>
      <c r="C29">
        <v>297</v>
      </c>
      <c r="D29">
        <v>286.79999999999995</v>
      </c>
      <c r="E29">
        <f t="shared" si="1"/>
        <v>5.658785108725465</v>
      </c>
      <c r="F29">
        <f t="shared" si="2"/>
        <v>5.6937321388026998</v>
      </c>
      <c r="G29">
        <f t="shared" si="3"/>
        <v>-0.29191990883593821</v>
      </c>
      <c r="H29">
        <f t="shared" si="4"/>
        <v>0.95644276714564447</v>
      </c>
      <c r="U29" s="12" t="s">
        <v>319</v>
      </c>
      <c r="V29" s="12">
        <v>47</v>
      </c>
      <c r="W29"/>
      <c r="X29"/>
      <c r="Y29"/>
      <c r="Z29"/>
      <c r="AA29"/>
      <c r="AB29"/>
      <c r="AC29"/>
    </row>
    <row r="30" spans="1:29" x14ac:dyDescent="0.25">
      <c r="A30" s="1">
        <v>41389</v>
      </c>
      <c r="B30" s="3">
        <f t="shared" si="6"/>
        <v>115</v>
      </c>
      <c r="C30">
        <v>13</v>
      </c>
      <c r="D30">
        <v>1.2099999999999991</v>
      </c>
      <c r="E30">
        <f t="shared" si="1"/>
        <v>0.19062035960864895</v>
      </c>
      <c r="F30">
        <f t="shared" si="2"/>
        <v>2.5649493574615367</v>
      </c>
      <c r="G30">
        <f t="shared" si="3"/>
        <v>-0.35817299402082758</v>
      </c>
      <c r="H30">
        <f t="shared" si="4"/>
        <v>0.93365523955802665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41416</v>
      </c>
      <c r="B31" s="3">
        <f t="shared" si="6"/>
        <v>142</v>
      </c>
      <c r="C31">
        <v>152</v>
      </c>
      <c r="D31">
        <v>19.040000000000006</v>
      </c>
      <c r="E31">
        <f t="shared" si="1"/>
        <v>2.9465420293632194</v>
      </c>
      <c r="F31">
        <f t="shared" si="2"/>
        <v>5.0238805208462765</v>
      </c>
      <c r="G31">
        <f t="shared" si="3"/>
        <v>-0.43704766007963558</v>
      </c>
      <c r="H31">
        <f t="shared" si="4"/>
        <v>0.89943834853697191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41451</v>
      </c>
      <c r="B32" s="3">
        <f t="shared" si="6"/>
        <v>177</v>
      </c>
      <c r="C32">
        <v>3.3</v>
      </c>
      <c r="D32" s="10">
        <v>0.1</v>
      </c>
      <c r="E32">
        <f t="shared" si="1"/>
        <v>-2.3025850929940455</v>
      </c>
      <c r="F32">
        <f t="shared" si="2"/>
        <v>1.1939224684724346</v>
      </c>
      <c r="G32">
        <f t="shared" si="3"/>
        <v>-0.53440139260433928</v>
      </c>
      <c r="H32">
        <f t="shared" si="4"/>
        <v>0.84523082739719269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41500</v>
      </c>
      <c r="B33" s="3">
        <f t="shared" si="6"/>
        <v>226</v>
      </c>
      <c r="C33">
        <v>68</v>
      </c>
      <c r="D33">
        <v>1.5400000000000063</v>
      </c>
      <c r="E33">
        <f t="shared" si="1"/>
        <v>0.43178241642554183</v>
      </c>
      <c r="F33">
        <f t="shared" si="2"/>
        <v>4.219507705176107</v>
      </c>
      <c r="G33">
        <f t="shared" si="3"/>
        <v>-0.65929401638810392</v>
      </c>
      <c r="H33">
        <f t="shared" si="4"/>
        <v>0.75188523057368439</v>
      </c>
      <c r="U33" s="11" t="s">
        <v>321</v>
      </c>
      <c r="V33" s="11">
        <v>3</v>
      </c>
      <c r="W33" s="11">
        <v>52.743382117813127</v>
      </c>
      <c r="X33" s="11">
        <v>17.581127372604374</v>
      </c>
      <c r="Y33" s="11">
        <v>7.1247199680409974</v>
      </c>
      <c r="Z33" s="11">
        <v>5.4610489067557512E-4</v>
      </c>
      <c r="AA33"/>
      <c r="AB33"/>
      <c r="AC33"/>
    </row>
    <row r="34" spans="1:29" x14ac:dyDescent="0.25">
      <c r="A34" s="1">
        <v>41514</v>
      </c>
      <c r="B34" s="3">
        <f t="shared" si="6"/>
        <v>240</v>
      </c>
      <c r="C34">
        <v>2.2999999999999998</v>
      </c>
      <c r="D34">
        <v>3.6799999999999997</v>
      </c>
      <c r="E34">
        <f t="shared" si="1"/>
        <v>1.3029127521808395</v>
      </c>
      <c r="F34">
        <f t="shared" si="2"/>
        <v>0.83290912293510388</v>
      </c>
      <c r="G34">
        <f t="shared" si="3"/>
        <v>-0.6921572558055763</v>
      </c>
      <c r="H34">
        <f t="shared" si="4"/>
        <v>0.72174672374434368</v>
      </c>
      <c r="U34" s="11" t="s">
        <v>322</v>
      </c>
      <c r="V34" s="11">
        <v>43</v>
      </c>
      <c r="W34" s="11">
        <v>106.10781622479033</v>
      </c>
      <c r="X34" s="11">
        <v>2.4676236331346586</v>
      </c>
      <c r="Y34" s="11"/>
      <c r="Z34" s="11"/>
      <c r="AA34"/>
      <c r="AB34"/>
      <c r="AC34"/>
    </row>
    <row r="35" spans="1:29" ht="15.75" thickBot="1" x14ac:dyDescent="0.3">
      <c r="A35" s="1">
        <v>41576</v>
      </c>
      <c r="B35" s="3">
        <f t="shared" si="6"/>
        <v>302</v>
      </c>
      <c r="C35">
        <v>5.6</v>
      </c>
      <c r="D35">
        <v>0.24000000000000021</v>
      </c>
      <c r="E35">
        <f t="shared" si="1"/>
        <v>-1.4271163556401449</v>
      </c>
      <c r="F35">
        <f t="shared" si="2"/>
        <v>1.7227665977411035</v>
      </c>
      <c r="G35">
        <f t="shared" si="3"/>
        <v>-0.82031567643847203</v>
      </c>
      <c r="H35">
        <f t="shared" si="4"/>
        <v>0.5719109991854433</v>
      </c>
      <c r="U35" s="12" t="s">
        <v>323</v>
      </c>
      <c r="V35" s="12">
        <v>46</v>
      </c>
      <c r="W35" s="12">
        <v>158.85119834260345</v>
      </c>
      <c r="X35" s="12"/>
      <c r="Y35" s="12"/>
      <c r="Z35" s="12"/>
      <c r="AA35"/>
      <c r="AB35"/>
      <c r="AC35"/>
    </row>
    <row r="36" spans="1:29" ht="15.75" thickBot="1" x14ac:dyDescent="0.3">
      <c r="A36" s="1">
        <v>41611</v>
      </c>
      <c r="B36" s="3">
        <f t="shared" si="6"/>
        <v>337</v>
      </c>
      <c r="C36">
        <v>5.8</v>
      </c>
      <c r="D36">
        <v>5.74</v>
      </c>
      <c r="E36">
        <f t="shared" si="1"/>
        <v>1.747459210331475</v>
      </c>
      <c r="F36">
        <f t="shared" si="2"/>
        <v>1.7578579175523736</v>
      </c>
      <c r="G36">
        <f t="shared" si="3"/>
        <v>-0.87885100281419271</v>
      </c>
      <c r="H36">
        <f t="shared" si="4"/>
        <v>0.47709633707720694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41689</v>
      </c>
      <c r="B37" s="3">
        <f t="shared" ref="B37:B46" si="7">_xlfn.DAYS(A37,A$54)</f>
        <v>50</v>
      </c>
      <c r="C37">
        <v>4.4000000000000004</v>
      </c>
      <c r="D37">
        <v>0.24000000000000021</v>
      </c>
      <c r="E37">
        <f t="shared" si="1"/>
        <v>-1.4271163556401449</v>
      </c>
      <c r="F37">
        <f t="shared" si="2"/>
        <v>1.4816045409242156</v>
      </c>
      <c r="G37">
        <f t="shared" si="3"/>
        <v>-0.15859290602857282</v>
      </c>
      <c r="H37">
        <f t="shared" si="4"/>
        <v>0.987344058653017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41744</v>
      </c>
      <c r="B38" s="3">
        <f t="shared" si="7"/>
        <v>105</v>
      </c>
      <c r="C38">
        <v>40</v>
      </c>
      <c r="D38">
        <v>5.1000000000000014</v>
      </c>
      <c r="E38">
        <f t="shared" si="1"/>
        <v>1.6292405397302803</v>
      </c>
      <c r="F38">
        <f t="shared" si="2"/>
        <v>3.6888794541139363</v>
      </c>
      <c r="G38">
        <f t="shared" si="3"/>
        <v>-0.32825654642240965</v>
      </c>
      <c r="H38">
        <f t="shared" si="4"/>
        <v>0.9445886087238361</v>
      </c>
      <c r="U38" s="11" t="s">
        <v>324</v>
      </c>
      <c r="V38" s="11">
        <v>-8.8669755815201476</v>
      </c>
      <c r="W38" s="11">
        <v>5.219913506918064</v>
      </c>
      <c r="X38" s="11">
        <v>-1.6986824723759415</v>
      </c>
      <c r="Y38" s="11">
        <v>9.6604648557621201E-2</v>
      </c>
      <c r="Z38" s="11">
        <v>-19.393934431565768</v>
      </c>
      <c r="AA38" s="11">
        <v>1.6599832685254707</v>
      </c>
      <c r="AB38" s="11">
        <v>-19.393934431565768</v>
      </c>
      <c r="AC38" s="11">
        <v>1.6599832685254707</v>
      </c>
    </row>
    <row r="39" spans="1:29" x14ac:dyDescent="0.25">
      <c r="A39" s="1">
        <v>41751</v>
      </c>
      <c r="B39" s="3">
        <f t="shared" si="7"/>
        <v>112</v>
      </c>
      <c r="C39">
        <v>10</v>
      </c>
      <c r="D39">
        <v>2.4000000000000004</v>
      </c>
      <c r="E39">
        <f t="shared" si="1"/>
        <v>0.87546873735390007</v>
      </c>
      <c r="F39">
        <f t="shared" si="2"/>
        <v>2.3025850929940459</v>
      </c>
      <c r="G39">
        <f t="shared" si="3"/>
        <v>-0.34923484031913793</v>
      </c>
      <c r="H39">
        <f t="shared" si="4"/>
        <v>0.93703523215899742</v>
      </c>
      <c r="U39" s="11" t="s">
        <v>361</v>
      </c>
      <c r="V39" s="11">
        <v>0.41764666852993398</v>
      </c>
      <c r="W39" s="11">
        <v>9.4143655698198658E-2</v>
      </c>
      <c r="X39" s="11">
        <v>4.4362699263432708</v>
      </c>
      <c r="Y39" s="11">
        <v>6.257286398966342E-5</v>
      </c>
      <c r="Z39" s="11">
        <v>0.2277878924765866</v>
      </c>
      <c r="AA39" s="11">
        <v>0.60750544458328137</v>
      </c>
      <c r="AB39" s="11">
        <v>0.2277878924765866</v>
      </c>
      <c r="AC39" s="11">
        <v>0.60750544458328137</v>
      </c>
    </row>
    <row r="40" spans="1:29" x14ac:dyDescent="0.25">
      <c r="A40" s="1">
        <v>41768</v>
      </c>
      <c r="B40" s="3">
        <f t="shared" si="7"/>
        <v>129</v>
      </c>
      <c r="C40">
        <v>193</v>
      </c>
      <c r="D40">
        <v>30.300000000000011</v>
      </c>
      <c r="E40">
        <f t="shared" si="1"/>
        <v>3.4111477125153238</v>
      </c>
      <c r="F40">
        <f t="shared" si="2"/>
        <v>5.2626901889048856</v>
      </c>
      <c r="G40">
        <f t="shared" si="3"/>
        <v>-0.39943881626490396</v>
      </c>
      <c r="H40">
        <f t="shared" si="4"/>
        <v>0.91675985517522107</v>
      </c>
      <c r="U40" s="11" t="s">
        <v>364</v>
      </c>
      <c r="V40" s="11">
        <v>-5.7986489034003723</v>
      </c>
      <c r="W40" s="11">
        <v>3.1683618157961684</v>
      </c>
      <c r="X40" s="11">
        <v>-1.8301725751429834</v>
      </c>
      <c r="Y40" s="11">
        <v>7.4161411201661309E-2</v>
      </c>
      <c r="Z40" s="11">
        <v>-12.188259461647812</v>
      </c>
      <c r="AA40" s="11">
        <v>0.59096165484706731</v>
      </c>
      <c r="AB40" s="11">
        <v>-12.188259461647812</v>
      </c>
      <c r="AC40" s="11">
        <v>0.59096165484706731</v>
      </c>
    </row>
    <row r="41" spans="1:29" ht="15.75" thickBot="1" x14ac:dyDescent="0.3">
      <c r="A41" s="1">
        <v>41799</v>
      </c>
      <c r="B41" s="3">
        <f t="shared" si="7"/>
        <v>160</v>
      </c>
      <c r="C41">
        <v>177</v>
      </c>
      <c r="D41">
        <v>12.760000000000005</v>
      </c>
      <c r="E41">
        <f t="shared" si="1"/>
        <v>2.5463152779166442</v>
      </c>
      <c r="F41">
        <f t="shared" si="2"/>
        <v>5.1761497325738288</v>
      </c>
      <c r="G41">
        <f t="shared" si="3"/>
        <v>-0.48787101332710314</v>
      </c>
      <c r="H41">
        <f t="shared" si="4"/>
        <v>0.8729157315315067</v>
      </c>
      <c r="U41" s="12" t="s">
        <v>365</v>
      </c>
      <c r="V41" s="12">
        <v>7.9466778726680367</v>
      </c>
      <c r="W41" s="12">
        <v>4.515643110013368</v>
      </c>
      <c r="X41" s="12">
        <v>1.759810879439609</v>
      </c>
      <c r="Y41" s="12">
        <v>8.555274519032792E-2</v>
      </c>
      <c r="Z41" s="12">
        <v>-1.1599843617927963</v>
      </c>
      <c r="AA41" s="12">
        <v>17.053340107128868</v>
      </c>
      <c r="AB41" s="12">
        <v>-1.1599843617927963</v>
      </c>
      <c r="AC41" s="12">
        <v>17.053340107128868</v>
      </c>
    </row>
    <row r="42" spans="1:29" x14ac:dyDescent="0.25">
      <c r="A42" s="1">
        <v>41808</v>
      </c>
      <c r="B42" s="3">
        <f t="shared" si="7"/>
        <v>169</v>
      </c>
      <c r="C42">
        <v>6.2</v>
      </c>
      <c r="D42">
        <v>5.5800000000000018</v>
      </c>
      <c r="E42">
        <f t="shared" si="1"/>
        <v>1.7191887763932199</v>
      </c>
      <c r="F42">
        <f t="shared" si="2"/>
        <v>1.824549292051046</v>
      </c>
      <c r="G42">
        <f t="shared" si="3"/>
        <v>-0.51269166608656169</v>
      </c>
      <c r="H42">
        <f t="shared" si="4"/>
        <v>0.85857280152901738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41829</v>
      </c>
      <c r="B43" s="3">
        <f t="shared" si="7"/>
        <v>190</v>
      </c>
      <c r="C43">
        <v>491</v>
      </c>
      <c r="D43">
        <v>124.07999999999998</v>
      </c>
      <c r="E43">
        <f t="shared" si="1"/>
        <v>4.8209265188682835</v>
      </c>
      <c r="F43">
        <f t="shared" si="2"/>
        <v>6.1964441277945204</v>
      </c>
      <c r="G43">
        <f t="shared" si="3"/>
        <v>-0.56893344383799516</v>
      </c>
      <c r="H43">
        <f t="shared" si="4"/>
        <v>0.82238357016822672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41857</v>
      </c>
      <c r="B44" s="3">
        <f t="shared" si="7"/>
        <v>218</v>
      </c>
      <c r="C44">
        <v>2.4</v>
      </c>
      <c r="D44">
        <v>9.8999999999999986</v>
      </c>
      <c r="E44">
        <f t="shared" si="1"/>
        <v>2.2925347571405439</v>
      </c>
      <c r="F44">
        <f t="shared" si="2"/>
        <v>0.87546873735389985</v>
      </c>
      <c r="G44">
        <f t="shared" si="3"/>
        <v>-0.63992215997187174</v>
      </c>
      <c r="H44">
        <f t="shared" si="4"/>
        <v>0.76843973685444855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41926</v>
      </c>
      <c r="B45" s="3">
        <f t="shared" si="7"/>
        <v>287</v>
      </c>
      <c r="C45">
        <v>144</v>
      </c>
      <c r="D45">
        <v>3.9000000000000057</v>
      </c>
      <c r="E45">
        <f t="shared" si="1"/>
        <v>1.3609765531356022</v>
      </c>
      <c r="F45">
        <f t="shared" si="2"/>
        <v>4.9698132995760007</v>
      </c>
      <c r="G45">
        <f t="shared" si="3"/>
        <v>-0.79206422151717726</v>
      </c>
      <c r="H45">
        <f t="shared" si="4"/>
        <v>0.6104377683207256</v>
      </c>
    </row>
    <row r="46" spans="1:29" x14ac:dyDescent="0.25">
      <c r="A46" s="1">
        <v>41941</v>
      </c>
      <c r="B46" s="3">
        <f t="shared" si="7"/>
        <v>302</v>
      </c>
      <c r="C46">
        <v>3.5</v>
      </c>
      <c r="D46">
        <v>2.9000000000000004</v>
      </c>
      <c r="E46">
        <f t="shared" si="1"/>
        <v>1.0647107369924285</v>
      </c>
      <c r="F46">
        <f t="shared" si="2"/>
        <v>1.2527629684953681</v>
      </c>
      <c r="G46">
        <f t="shared" si="3"/>
        <v>-0.82031567643847203</v>
      </c>
      <c r="H46">
        <f t="shared" si="4"/>
        <v>0.5719109991854433</v>
      </c>
    </row>
    <row r="47" spans="1:29" x14ac:dyDescent="0.25">
      <c r="A47" s="1">
        <v>42054</v>
      </c>
      <c r="B47" s="3">
        <f>_xlfn.DAYS(A47,A$55)</f>
        <v>50</v>
      </c>
      <c r="C47">
        <v>3.3</v>
      </c>
      <c r="D47">
        <v>3.7399999999999993</v>
      </c>
      <c r="E47">
        <f t="shared" si="1"/>
        <v>1.3190856114264404</v>
      </c>
      <c r="F47">
        <f t="shared" si="2"/>
        <v>1.1939224684724346</v>
      </c>
      <c r="G47">
        <f t="shared" si="3"/>
        <v>-0.15859290602857282</v>
      </c>
      <c r="H47">
        <f t="shared" si="4"/>
        <v>0.987344058653017</v>
      </c>
    </row>
    <row r="48" spans="1:29" x14ac:dyDescent="0.25">
      <c r="A48" s="1">
        <v>42090</v>
      </c>
      <c r="B48" s="3">
        <f>_xlfn.DAYS(A48,A$55)</f>
        <v>86</v>
      </c>
      <c r="C48">
        <v>51</v>
      </c>
      <c r="D48">
        <v>4.7999999999999972</v>
      </c>
      <c r="E48">
        <f t="shared" si="1"/>
        <v>1.5686159179138446</v>
      </c>
      <c r="F48">
        <f t="shared" si="2"/>
        <v>3.9318256327243257</v>
      </c>
      <c r="G48">
        <f t="shared" si="3"/>
        <v>-0.27052316490983014</v>
      </c>
      <c r="H48">
        <f t="shared" si="4"/>
        <v>0.96271346580754169</v>
      </c>
    </row>
    <row r="51" spans="1:1" x14ac:dyDescent="0.25">
      <c r="A51" s="1">
        <v>40543</v>
      </c>
    </row>
    <row r="52" spans="1:1" x14ac:dyDescent="0.25">
      <c r="A52" s="1">
        <v>40908</v>
      </c>
    </row>
    <row r="53" spans="1:1" x14ac:dyDescent="0.25">
      <c r="A53" s="1">
        <v>41274</v>
      </c>
    </row>
    <row r="54" spans="1:1" x14ac:dyDescent="0.25">
      <c r="A54" s="1">
        <v>41639</v>
      </c>
    </row>
    <row r="55" spans="1:1" x14ac:dyDescent="0.25">
      <c r="A55" s="1">
        <v>42004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workbookViewId="0">
      <selection activeCell="E15" sqref="E15"/>
    </sheetView>
  </sheetViews>
  <sheetFormatPr defaultRowHeight="15" x14ac:dyDescent="0.25"/>
  <cols>
    <col min="1" max="1" width="10.7109375" bestFit="1" customWidth="1"/>
    <col min="2" max="2" width="9.7109375" bestFit="1" customWidth="1"/>
    <col min="19" max="28" width="9.140625" style="26"/>
    <col min="29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275</v>
      </c>
      <c r="E1" s="8" t="s">
        <v>356</v>
      </c>
      <c r="F1" t="s">
        <v>337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40820</v>
      </c>
      <c r="B2" s="3">
        <f>_xlfn.DAYS(A2,A$48)</f>
        <v>277</v>
      </c>
      <c r="C2">
        <v>0.03</v>
      </c>
      <c r="D2">
        <v>6.1</v>
      </c>
      <c r="E2">
        <f>LN(D2)</f>
        <v>1.8082887711792655</v>
      </c>
      <c r="F2">
        <f>LN(C2)</f>
        <v>-3.5065578973199818</v>
      </c>
      <c r="G2">
        <f>SIN(2*3.14*B2)</f>
        <v>-0.77222140397512284</v>
      </c>
      <c r="H2">
        <f>COS(2*3.14*B2)</f>
        <v>0.63535352619049035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40856</v>
      </c>
      <c r="B3" s="3">
        <f>_xlfn.DAYS(A3,A$48)</f>
        <v>313</v>
      </c>
      <c r="C3">
        <v>90</v>
      </c>
      <c r="D3">
        <v>13.9</v>
      </c>
      <c r="E3">
        <f t="shared" ref="E3:E45" si="0">LN(D3)</f>
        <v>2.631888840136646</v>
      </c>
      <c r="F3">
        <f t="shared" ref="F3:F45" si="1">LN(C3)</f>
        <v>4.499809670330265</v>
      </c>
      <c r="G3">
        <f t="shared" ref="G3:G45" si="2">SIN(2*3.14*B3)</f>
        <v>-0.83984691643820719</v>
      </c>
      <c r="H3">
        <f t="shared" ref="H3:H45" si="3">COS(2*3.14*B3)</f>
        <v>0.54282332019657653</v>
      </c>
      <c r="S3" s="27"/>
      <c r="T3" s="27"/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40869</v>
      </c>
      <c r="B4" s="3">
        <f>_xlfn.DAYS(A4,A$48)</f>
        <v>326</v>
      </c>
      <c r="C4" s="10">
        <v>1400</v>
      </c>
      <c r="D4">
        <v>17.2</v>
      </c>
      <c r="E4">
        <f t="shared" si="0"/>
        <v>2.8449093838194073</v>
      </c>
      <c r="F4">
        <f t="shared" si="1"/>
        <v>7.2442275156033498</v>
      </c>
      <c r="G4">
        <f t="shared" si="2"/>
        <v>-0.86159831859110203</v>
      </c>
      <c r="H4">
        <f t="shared" si="3"/>
        <v>0.50759071839523018</v>
      </c>
      <c r="S4" s="11"/>
      <c r="T4" s="11"/>
      <c r="U4" s="11" t="s">
        <v>315</v>
      </c>
      <c r="V4" s="11">
        <v>0.64136713816325064</v>
      </c>
      <c r="W4"/>
      <c r="X4"/>
      <c r="Y4"/>
      <c r="Z4"/>
      <c r="AA4"/>
      <c r="AB4"/>
      <c r="AC4"/>
    </row>
    <row r="5" spans="1:29" x14ac:dyDescent="0.25">
      <c r="A5" s="1">
        <v>40882</v>
      </c>
      <c r="B5" s="3">
        <f>_xlfn.DAYS(A5,A$48)</f>
        <v>339</v>
      </c>
      <c r="C5">
        <v>312</v>
      </c>
      <c r="D5">
        <v>8.6999999999999993</v>
      </c>
      <c r="E5">
        <f t="shared" si="0"/>
        <v>2.1633230256605378</v>
      </c>
      <c r="F5">
        <f t="shared" si="1"/>
        <v>5.7430031878094825</v>
      </c>
      <c r="G5">
        <f t="shared" si="2"/>
        <v>-0.88187254512727109</v>
      </c>
      <c r="H5">
        <f t="shared" si="3"/>
        <v>0.47148787275045489</v>
      </c>
      <c r="S5" s="11"/>
      <c r="T5" s="11"/>
      <c r="U5" s="11" t="s">
        <v>316</v>
      </c>
      <c r="V5" s="11">
        <v>0.41135180591571824</v>
      </c>
      <c r="W5"/>
      <c r="X5"/>
      <c r="Y5"/>
      <c r="Z5"/>
      <c r="AA5"/>
      <c r="AB5"/>
      <c r="AC5"/>
    </row>
    <row r="6" spans="1:29" x14ac:dyDescent="0.25">
      <c r="A6" s="1">
        <v>40885</v>
      </c>
      <c r="B6" s="3">
        <f>_xlfn.DAYS(A6,A$48)</f>
        <v>342</v>
      </c>
      <c r="C6">
        <v>56</v>
      </c>
      <c r="D6">
        <v>4.5999999999999996</v>
      </c>
      <c r="E6">
        <f t="shared" si="0"/>
        <v>1.5260563034950492</v>
      </c>
      <c r="F6">
        <f t="shared" si="1"/>
        <v>4.0253516907351496</v>
      </c>
      <c r="G6">
        <f t="shared" si="2"/>
        <v>-0.88633771360557756</v>
      </c>
      <c r="H6">
        <f t="shared" si="3"/>
        <v>0.46303936921220556</v>
      </c>
      <c r="S6" s="11"/>
      <c r="T6" s="11"/>
      <c r="U6" s="11" t="s">
        <v>317</v>
      </c>
      <c r="V6" s="11">
        <v>0.3973363727232353</v>
      </c>
      <c r="W6"/>
      <c r="X6"/>
      <c r="Y6"/>
      <c r="Z6"/>
      <c r="AA6"/>
      <c r="AB6"/>
      <c r="AC6"/>
    </row>
    <row r="7" spans="1:29" x14ac:dyDescent="0.25">
      <c r="A7" s="1">
        <v>40933</v>
      </c>
      <c r="B7" s="3">
        <f t="shared" ref="B7:B16" si="4">_xlfn.DAYS(A7,A$49)</f>
        <v>25</v>
      </c>
      <c r="C7">
        <v>623</v>
      </c>
      <c r="D7">
        <v>11.2</v>
      </c>
      <c r="E7">
        <f t="shared" si="0"/>
        <v>2.4159137783010487</v>
      </c>
      <c r="F7">
        <f t="shared" si="1"/>
        <v>6.4345465187874531</v>
      </c>
      <c r="G7">
        <f t="shared" si="2"/>
        <v>-7.95485428747221E-2</v>
      </c>
      <c r="H7">
        <f t="shared" si="3"/>
        <v>0.99683099336171754</v>
      </c>
      <c r="S7" s="11"/>
      <c r="T7" s="11"/>
      <c r="U7" s="11" t="s">
        <v>318</v>
      </c>
      <c r="V7" s="11">
        <v>3.3332768656895002</v>
      </c>
      <c r="W7"/>
      <c r="X7"/>
      <c r="Y7"/>
      <c r="Z7"/>
      <c r="AA7"/>
      <c r="AB7"/>
      <c r="AC7"/>
    </row>
    <row r="8" spans="1:29" ht="15.75" thickBot="1" x14ac:dyDescent="0.3">
      <c r="A8" s="1">
        <v>40946</v>
      </c>
      <c r="B8" s="3">
        <f t="shared" si="4"/>
        <v>38</v>
      </c>
      <c r="C8">
        <v>31</v>
      </c>
      <c r="D8">
        <v>4.3</v>
      </c>
      <c r="E8">
        <f t="shared" si="0"/>
        <v>1.4586150226995167</v>
      </c>
      <c r="F8">
        <f t="shared" si="1"/>
        <v>3.4339872044851463</v>
      </c>
      <c r="G8">
        <f t="shared" si="2"/>
        <v>-0.12074632392877042</v>
      </c>
      <c r="H8">
        <f t="shared" si="3"/>
        <v>0.99268339628387481</v>
      </c>
      <c r="S8" s="11"/>
      <c r="T8" s="11"/>
      <c r="U8" s="12" t="s">
        <v>319</v>
      </c>
      <c r="V8" s="12">
        <v>44</v>
      </c>
      <c r="W8"/>
      <c r="X8"/>
      <c r="Y8"/>
      <c r="Z8"/>
      <c r="AA8"/>
      <c r="AB8"/>
      <c r="AC8"/>
    </row>
    <row r="9" spans="1:29" x14ac:dyDescent="0.25">
      <c r="A9" s="1">
        <v>40980</v>
      </c>
      <c r="B9" s="3">
        <f t="shared" si="4"/>
        <v>72</v>
      </c>
      <c r="C9">
        <v>230</v>
      </c>
      <c r="D9">
        <v>11.4</v>
      </c>
      <c r="E9">
        <f t="shared" si="0"/>
        <v>2.4336133554004498</v>
      </c>
      <c r="F9">
        <f t="shared" si="1"/>
        <v>5.4380793089231956</v>
      </c>
      <c r="G9">
        <f t="shared" si="2"/>
        <v>-0.22733691560899974</v>
      </c>
      <c r="H9">
        <f t="shared" si="3"/>
        <v>0.97381616684125061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40989</v>
      </c>
      <c r="B10" s="3">
        <f t="shared" si="4"/>
        <v>81</v>
      </c>
      <c r="C10">
        <v>343</v>
      </c>
      <c r="D10">
        <v>9.5</v>
      </c>
      <c r="E10">
        <f t="shared" si="0"/>
        <v>2.2512917986064953</v>
      </c>
      <c r="F10">
        <f t="shared" si="1"/>
        <v>5.8377304471659395</v>
      </c>
      <c r="G10">
        <f t="shared" si="2"/>
        <v>-0.25515681354012487</v>
      </c>
      <c r="H10">
        <f t="shared" si="3"/>
        <v>0.96689968481950073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41009</v>
      </c>
      <c r="B11" s="3">
        <f t="shared" si="4"/>
        <v>101</v>
      </c>
      <c r="C11">
        <v>4.2</v>
      </c>
      <c r="D11">
        <v>3.8</v>
      </c>
      <c r="E11">
        <f t="shared" si="0"/>
        <v>1.33500106673234</v>
      </c>
      <c r="F11">
        <f t="shared" si="1"/>
        <v>1.4350845252893227</v>
      </c>
      <c r="G11">
        <f t="shared" si="2"/>
        <v>-0.31619500849761017</v>
      </c>
      <c r="H11">
        <f t="shared" si="3"/>
        <v>0.94869421659520847</v>
      </c>
      <c r="S11" s="28"/>
      <c r="T11" s="28"/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41073</v>
      </c>
      <c r="B12" s="3">
        <f t="shared" si="4"/>
        <v>165</v>
      </c>
      <c r="C12">
        <v>0.09</v>
      </c>
      <c r="D12">
        <v>4.9000000000000004</v>
      </c>
      <c r="E12">
        <f t="shared" si="0"/>
        <v>1.589235205116581</v>
      </c>
      <c r="F12">
        <f t="shared" si="1"/>
        <v>-2.4079456086518722</v>
      </c>
      <c r="G12">
        <f t="shared" si="2"/>
        <v>-0.50171107528673742</v>
      </c>
      <c r="H12">
        <f t="shared" si="3"/>
        <v>0.86503525762515932</v>
      </c>
      <c r="S12" s="11"/>
      <c r="T12" s="11"/>
      <c r="U12" s="11" t="s">
        <v>321</v>
      </c>
      <c r="V12" s="11">
        <v>1</v>
      </c>
      <c r="W12" s="11">
        <v>326.09914413968562</v>
      </c>
      <c r="X12" s="11">
        <v>326.09914413968562</v>
      </c>
      <c r="Y12" s="11">
        <v>29.349917356556951</v>
      </c>
      <c r="Z12" s="11">
        <v>2.7191132172660542E-6</v>
      </c>
      <c r="AA12"/>
      <c r="AB12"/>
      <c r="AC12"/>
    </row>
    <row r="13" spans="1:29" x14ac:dyDescent="0.25">
      <c r="A13" s="1">
        <v>41087</v>
      </c>
      <c r="B13" s="3">
        <f t="shared" si="4"/>
        <v>179</v>
      </c>
      <c r="C13">
        <v>0.09</v>
      </c>
      <c r="D13">
        <v>6.5</v>
      </c>
      <c r="E13">
        <f t="shared" si="0"/>
        <v>1.8718021769015913</v>
      </c>
      <c r="F13">
        <f t="shared" si="1"/>
        <v>-2.4079456086518722</v>
      </c>
      <c r="G13">
        <f t="shared" si="2"/>
        <v>-0.53977515159702316</v>
      </c>
      <c r="H13">
        <f t="shared" si="3"/>
        <v>0.84180923356685189</v>
      </c>
      <c r="S13" s="11"/>
      <c r="T13" s="11"/>
      <c r="U13" s="11" t="s">
        <v>322</v>
      </c>
      <c r="V13" s="11">
        <v>42</v>
      </c>
      <c r="W13" s="11">
        <v>466.65085586031438</v>
      </c>
      <c r="X13" s="11">
        <v>11.110734663340818</v>
      </c>
      <c r="Y13" s="11"/>
      <c r="Z13" s="11"/>
      <c r="AA13"/>
      <c r="AB13"/>
      <c r="AC13"/>
    </row>
    <row r="14" spans="1:29" ht="15.75" thickBot="1" x14ac:dyDescent="0.3">
      <c r="A14" s="1">
        <v>41199</v>
      </c>
      <c r="B14" s="3">
        <f t="shared" si="4"/>
        <v>291</v>
      </c>
      <c r="C14">
        <v>4.5</v>
      </c>
      <c r="D14">
        <v>10.199999999999999</v>
      </c>
      <c r="E14">
        <f t="shared" si="0"/>
        <v>2.3223877202902252</v>
      </c>
      <c r="F14">
        <f t="shared" si="1"/>
        <v>1.5040773967762742</v>
      </c>
      <c r="G14">
        <f t="shared" si="2"/>
        <v>-0.79977744775433834</v>
      </c>
      <c r="H14">
        <f t="shared" si="3"/>
        <v>0.60029662173258702</v>
      </c>
      <c r="U14" s="12" t="s">
        <v>323</v>
      </c>
      <c r="V14" s="12">
        <v>43</v>
      </c>
      <c r="W14" s="12">
        <v>792.75</v>
      </c>
      <c r="X14" s="12"/>
      <c r="Y14" s="12"/>
      <c r="Z14" s="12"/>
      <c r="AA14"/>
      <c r="AB14"/>
      <c r="AC14"/>
    </row>
    <row r="15" spans="1:29" ht="15.75" thickBot="1" x14ac:dyDescent="0.3">
      <c r="A15" s="1">
        <v>41206</v>
      </c>
      <c r="B15" s="3">
        <f t="shared" si="4"/>
        <v>298</v>
      </c>
      <c r="C15">
        <v>0.68</v>
      </c>
      <c r="D15">
        <v>8.8000000000000007</v>
      </c>
      <c r="E15">
        <f t="shared" si="0"/>
        <v>2.174751721484161</v>
      </c>
      <c r="F15">
        <f t="shared" si="1"/>
        <v>-0.38566248081198462</v>
      </c>
      <c r="G15">
        <f t="shared" si="2"/>
        <v>-0.81296244107098592</v>
      </c>
      <c r="H15">
        <f t="shared" si="3"/>
        <v>0.58231612497672058</v>
      </c>
      <c r="S15" s="28"/>
      <c r="T15" s="28"/>
      <c r="U15"/>
      <c r="V15"/>
      <c r="W15"/>
      <c r="X15"/>
      <c r="Y15"/>
      <c r="Z15"/>
      <c r="AA15"/>
      <c r="AB15"/>
      <c r="AC15"/>
    </row>
    <row r="16" spans="1:29" x14ac:dyDescent="0.25">
      <c r="A16" s="1">
        <v>41261</v>
      </c>
      <c r="B16" s="3">
        <f t="shared" si="4"/>
        <v>353</v>
      </c>
      <c r="C16">
        <v>0.18</v>
      </c>
      <c r="D16">
        <v>10.1</v>
      </c>
      <c r="E16">
        <f t="shared" si="0"/>
        <v>2.3125354238472138</v>
      </c>
      <c r="F16">
        <f t="shared" si="1"/>
        <v>-1.7147984280919266</v>
      </c>
      <c r="G16">
        <f t="shared" si="2"/>
        <v>-0.90201452558194417</v>
      </c>
      <c r="H16">
        <f t="shared" si="3"/>
        <v>0.4317056817314085</v>
      </c>
      <c r="S16" s="11"/>
      <c r="T16" s="11"/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41288</v>
      </c>
      <c r="B17" s="3">
        <f t="shared" ref="B17:B28" si="5">_xlfn.DAYS(A17,A$50)</f>
        <v>14</v>
      </c>
      <c r="C17">
        <v>39</v>
      </c>
      <c r="D17">
        <v>12.7</v>
      </c>
      <c r="E17">
        <f t="shared" si="0"/>
        <v>2.5416019934645457</v>
      </c>
      <c r="F17">
        <f t="shared" si="1"/>
        <v>3.6635616461296463</v>
      </c>
      <c r="G17">
        <f t="shared" si="2"/>
        <v>-4.4579521562331734E-2</v>
      </c>
      <c r="H17">
        <f t="shared" si="3"/>
        <v>0.99900583895054063</v>
      </c>
      <c r="S17" s="11"/>
      <c r="T17" s="11"/>
      <c r="U17" s="11" t="s">
        <v>324</v>
      </c>
      <c r="V17" s="11">
        <v>5.1341599307066117</v>
      </c>
      <c r="W17" s="11">
        <v>0.76374072074803567</v>
      </c>
      <c r="X17" s="11">
        <v>6.7223860025140825</v>
      </c>
      <c r="Y17" s="11">
        <v>3.6314004355769016E-8</v>
      </c>
      <c r="Z17" s="11">
        <v>3.5928687564676283</v>
      </c>
      <c r="AA17" s="11">
        <v>6.6754511049455951</v>
      </c>
      <c r="AB17" s="11">
        <v>3.5928687564676283</v>
      </c>
      <c r="AC17" s="11">
        <v>6.6754511049455951</v>
      </c>
    </row>
    <row r="18" spans="1:29" ht="15.75" thickBot="1" x14ac:dyDescent="0.3">
      <c r="A18" s="1">
        <v>41305</v>
      </c>
      <c r="B18" s="3">
        <f t="shared" si="5"/>
        <v>31</v>
      </c>
      <c r="C18" s="10">
        <v>42</v>
      </c>
      <c r="D18">
        <v>12.2</v>
      </c>
      <c r="E18">
        <f t="shared" si="0"/>
        <v>2.5014359517392109</v>
      </c>
      <c r="F18">
        <f t="shared" si="1"/>
        <v>3.7376696182833684</v>
      </c>
      <c r="G18">
        <f t="shared" si="2"/>
        <v>-9.8584133020042222E-2</v>
      </c>
      <c r="H18">
        <f t="shared" si="3"/>
        <v>0.99512871967232797</v>
      </c>
      <c r="S18" s="11"/>
      <c r="T18" s="11"/>
      <c r="U18" s="12" t="s">
        <v>337</v>
      </c>
      <c r="V18" s="12">
        <v>1.0208084676420552</v>
      </c>
      <c r="W18" s="12">
        <v>0.18842599727785098</v>
      </c>
      <c r="X18" s="12">
        <v>5.4175564008653323</v>
      </c>
      <c r="Y18" s="12">
        <v>2.7191132172660733E-6</v>
      </c>
      <c r="Z18" s="12">
        <v>0.64054941020030587</v>
      </c>
      <c r="AA18" s="12">
        <v>1.4010675250838047</v>
      </c>
      <c r="AB18" s="12">
        <v>0.64054941020030587</v>
      </c>
      <c r="AC18" s="12">
        <v>1.4010675250838047</v>
      </c>
    </row>
    <row r="19" spans="1:29" x14ac:dyDescent="0.25">
      <c r="A19" s="1">
        <v>41339</v>
      </c>
      <c r="B19" s="3">
        <f t="shared" si="5"/>
        <v>65</v>
      </c>
      <c r="C19">
        <v>6.7</v>
      </c>
      <c r="D19">
        <v>3.4</v>
      </c>
      <c r="E19">
        <f t="shared" si="0"/>
        <v>1.2237754316221157</v>
      </c>
      <c r="F19">
        <f t="shared" si="1"/>
        <v>1.9021075263969205</v>
      </c>
      <c r="G19">
        <f t="shared" si="2"/>
        <v>-0.20556887994617154</v>
      </c>
      <c r="H19">
        <f t="shared" si="3"/>
        <v>0.97864264959058289</v>
      </c>
      <c r="S19" s="11"/>
      <c r="T19" s="11"/>
      <c r="U19"/>
      <c r="V19"/>
      <c r="W19"/>
      <c r="X19"/>
      <c r="Y19"/>
      <c r="Z19"/>
      <c r="AA19"/>
      <c r="AB19"/>
      <c r="AC19"/>
    </row>
    <row r="20" spans="1:29" x14ac:dyDescent="0.25">
      <c r="A20" s="1">
        <v>41344</v>
      </c>
      <c r="B20" s="3">
        <f t="shared" si="5"/>
        <v>70</v>
      </c>
      <c r="C20">
        <v>98</v>
      </c>
      <c r="D20">
        <v>12.3</v>
      </c>
      <c r="E20">
        <f t="shared" si="0"/>
        <v>2.5095992623783721</v>
      </c>
      <c r="F20">
        <f t="shared" si="1"/>
        <v>4.5849674786705723</v>
      </c>
      <c r="G20">
        <f t="shared" si="2"/>
        <v>-0.22112853712878547</v>
      </c>
      <c r="H20">
        <f t="shared" si="3"/>
        <v>0.97524467189894626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41367</v>
      </c>
      <c r="B21" s="3">
        <f t="shared" si="5"/>
        <v>93</v>
      </c>
      <c r="C21">
        <v>297</v>
      </c>
      <c r="D21">
        <v>12.5</v>
      </c>
      <c r="E21">
        <f t="shared" si="0"/>
        <v>2.5257286443082556</v>
      </c>
      <c r="F21">
        <f t="shared" si="1"/>
        <v>5.6937321388026998</v>
      </c>
      <c r="G21">
        <f t="shared" si="2"/>
        <v>-0.29191990883593821</v>
      </c>
      <c r="H21">
        <f t="shared" si="3"/>
        <v>0.95644276714564447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41389</v>
      </c>
      <c r="B22" s="3">
        <f t="shared" si="5"/>
        <v>115</v>
      </c>
      <c r="C22">
        <v>13</v>
      </c>
      <c r="D22">
        <v>4.0999999999999996</v>
      </c>
      <c r="E22">
        <f t="shared" si="0"/>
        <v>1.410986973710262</v>
      </c>
      <c r="F22">
        <f t="shared" si="1"/>
        <v>2.5649493574615367</v>
      </c>
      <c r="G22">
        <f t="shared" si="2"/>
        <v>-0.35817299402082758</v>
      </c>
      <c r="H22">
        <f t="shared" si="3"/>
        <v>0.93365523955802665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41416</v>
      </c>
      <c r="B23" s="3">
        <f t="shared" si="5"/>
        <v>142</v>
      </c>
      <c r="C23">
        <v>152</v>
      </c>
      <c r="D23">
        <v>13.7</v>
      </c>
      <c r="E23">
        <f t="shared" si="0"/>
        <v>2.6173958328340792</v>
      </c>
      <c r="F23">
        <f t="shared" si="1"/>
        <v>5.0238805208462765</v>
      </c>
      <c r="G23">
        <f t="shared" si="2"/>
        <v>-0.43704766007963558</v>
      </c>
      <c r="H23">
        <f t="shared" si="3"/>
        <v>0.89943834853697191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41451</v>
      </c>
      <c r="B24" s="3">
        <f t="shared" si="5"/>
        <v>177</v>
      </c>
      <c r="C24">
        <v>3.3</v>
      </c>
      <c r="D24">
        <v>6.7</v>
      </c>
      <c r="E24">
        <f t="shared" si="0"/>
        <v>1.9021075263969205</v>
      </c>
      <c r="F24">
        <f t="shared" si="1"/>
        <v>1.1939224684724346</v>
      </c>
      <c r="G24">
        <f t="shared" si="2"/>
        <v>-0.53440139260433928</v>
      </c>
      <c r="H24">
        <f t="shared" si="3"/>
        <v>0.84523082739719269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41500</v>
      </c>
      <c r="B25" s="3">
        <f t="shared" si="5"/>
        <v>226</v>
      </c>
      <c r="C25">
        <v>68</v>
      </c>
      <c r="D25">
        <v>13.2</v>
      </c>
      <c r="E25">
        <f t="shared" si="0"/>
        <v>2.5802168295923251</v>
      </c>
      <c r="F25">
        <f t="shared" si="1"/>
        <v>4.219507705176107</v>
      </c>
      <c r="G25">
        <f t="shared" si="2"/>
        <v>-0.65929401638810392</v>
      </c>
      <c r="H25">
        <f t="shared" si="3"/>
        <v>0.75188523057368439</v>
      </c>
      <c r="U25" s="11" t="s">
        <v>315</v>
      </c>
      <c r="V25" s="11">
        <v>0.66114118738152627</v>
      </c>
      <c r="W25"/>
      <c r="X25"/>
      <c r="Y25"/>
      <c r="Z25"/>
      <c r="AA25"/>
      <c r="AB25"/>
      <c r="AC25"/>
    </row>
    <row r="26" spans="1:29" x14ac:dyDescent="0.25">
      <c r="A26" s="1">
        <v>41514</v>
      </c>
      <c r="B26" s="3">
        <f t="shared" si="5"/>
        <v>240</v>
      </c>
      <c r="C26">
        <v>2.2999999999999998</v>
      </c>
      <c r="D26">
        <v>6.1</v>
      </c>
      <c r="E26">
        <f t="shared" si="0"/>
        <v>1.8082887711792655</v>
      </c>
      <c r="F26">
        <f t="shared" si="1"/>
        <v>0.83290912293510388</v>
      </c>
      <c r="G26">
        <f t="shared" si="2"/>
        <v>-0.6921572558055763</v>
      </c>
      <c r="H26">
        <f t="shared" si="3"/>
        <v>0.72174672374434368</v>
      </c>
      <c r="U26" s="11" t="s">
        <v>316</v>
      </c>
      <c r="V26" s="11">
        <v>0.4371076696522545</v>
      </c>
      <c r="W26"/>
      <c r="X26"/>
      <c r="Y26"/>
      <c r="Z26"/>
      <c r="AA26"/>
      <c r="AB26"/>
      <c r="AC26"/>
    </row>
    <row r="27" spans="1:29" x14ac:dyDescent="0.25">
      <c r="A27" s="1">
        <v>41576</v>
      </c>
      <c r="B27" s="3">
        <f t="shared" si="5"/>
        <v>302</v>
      </c>
      <c r="C27">
        <v>5.6</v>
      </c>
      <c r="D27">
        <v>3.2</v>
      </c>
      <c r="E27">
        <f t="shared" si="0"/>
        <v>1.1631508098056809</v>
      </c>
      <c r="F27">
        <f t="shared" si="1"/>
        <v>1.7227665977411035</v>
      </c>
      <c r="G27">
        <f t="shared" si="2"/>
        <v>-0.82031567643847203</v>
      </c>
      <c r="H27">
        <f t="shared" si="3"/>
        <v>0.5719109991854433</v>
      </c>
      <c r="U27" s="11" t="s">
        <v>317</v>
      </c>
      <c r="V27" s="11">
        <v>0.39489074487617354</v>
      </c>
      <c r="W27"/>
      <c r="X27"/>
      <c r="Y27"/>
      <c r="Z27"/>
      <c r="AA27"/>
      <c r="AB27"/>
      <c r="AC27"/>
    </row>
    <row r="28" spans="1:29" x14ac:dyDescent="0.25">
      <c r="A28" s="1">
        <v>41611</v>
      </c>
      <c r="B28" s="3">
        <f t="shared" si="5"/>
        <v>337</v>
      </c>
      <c r="C28">
        <v>5.8</v>
      </c>
      <c r="D28">
        <v>3.4</v>
      </c>
      <c r="E28">
        <f t="shared" si="0"/>
        <v>1.2237754316221157</v>
      </c>
      <c r="F28">
        <f t="shared" si="1"/>
        <v>1.7578579175523736</v>
      </c>
      <c r="G28">
        <f t="shared" si="2"/>
        <v>-0.87885100281419271</v>
      </c>
      <c r="H28">
        <f t="shared" si="3"/>
        <v>0.47709633707720694</v>
      </c>
      <c r="U28" s="11" t="s">
        <v>318</v>
      </c>
      <c r="V28" s="11">
        <v>3.3400332890675477</v>
      </c>
      <c r="W28"/>
      <c r="X28"/>
      <c r="Y28"/>
      <c r="Z28"/>
      <c r="AA28"/>
      <c r="AB28"/>
      <c r="AC28"/>
    </row>
    <row r="29" spans="1:29" ht="15.75" thickBot="1" x14ac:dyDescent="0.3">
      <c r="A29" s="1">
        <v>41689</v>
      </c>
      <c r="B29" s="3">
        <f t="shared" ref="B29:B39" si="6">_xlfn.DAYS(A29,A$51)</f>
        <v>50</v>
      </c>
      <c r="C29">
        <v>4.4000000000000004</v>
      </c>
      <c r="D29">
        <v>3.7</v>
      </c>
      <c r="E29">
        <f t="shared" si="0"/>
        <v>1.3083328196501789</v>
      </c>
      <c r="F29">
        <f t="shared" si="1"/>
        <v>1.4816045409242156</v>
      </c>
      <c r="G29">
        <f t="shared" si="2"/>
        <v>-0.15859290602857282</v>
      </c>
      <c r="H29">
        <f t="shared" si="3"/>
        <v>0.987344058653017</v>
      </c>
      <c r="U29" s="12" t="s">
        <v>319</v>
      </c>
      <c r="V29" s="12">
        <v>44</v>
      </c>
      <c r="W29"/>
      <c r="X29"/>
      <c r="Y29"/>
      <c r="Z29"/>
      <c r="AA29"/>
      <c r="AB29"/>
      <c r="AC29"/>
    </row>
    <row r="30" spans="1:29" x14ac:dyDescent="0.25">
      <c r="A30" s="1">
        <v>41744</v>
      </c>
      <c r="B30" s="3">
        <f t="shared" si="6"/>
        <v>105</v>
      </c>
      <c r="C30">
        <v>40</v>
      </c>
      <c r="D30">
        <v>7.9</v>
      </c>
      <c r="E30">
        <f t="shared" si="0"/>
        <v>2.066862759472976</v>
      </c>
      <c r="F30">
        <f t="shared" si="1"/>
        <v>3.6888794541139363</v>
      </c>
      <c r="G30">
        <f t="shared" si="2"/>
        <v>-0.32825654642240965</v>
      </c>
      <c r="H30">
        <f t="shared" si="3"/>
        <v>0.9445886087238361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41751</v>
      </c>
      <c r="B31" s="3">
        <f t="shared" si="6"/>
        <v>112</v>
      </c>
      <c r="C31">
        <v>10</v>
      </c>
      <c r="D31">
        <v>3.2</v>
      </c>
      <c r="E31">
        <f t="shared" si="0"/>
        <v>1.1631508098056809</v>
      </c>
      <c r="F31">
        <f t="shared" si="1"/>
        <v>2.3025850929940459</v>
      </c>
      <c r="G31">
        <f t="shared" si="2"/>
        <v>-0.34923484031913793</v>
      </c>
      <c r="H31">
        <f t="shared" si="3"/>
        <v>0.93703523215899742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41768</v>
      </c>
      <c r="B32" s="3">
        <f t="shared" si="6"/>
        <v>129</v>
      </c>
      <c r="C32">
        <v>193</v>
      </c>
      <c r="D32">
        <v>13.1</v>
      </c>
      <c r="E32">
        <f t="shared" si="0"/>
        <v>2.5726122302071057</v>
      </c>
      <c r="F32">
        <f t="shared" si="1"/>
        <v>5.2626901889048856</v>
      </c>
      <c r="G32">
        <f t="shared" si="2"/>
        <v>-0.39943881626490396</v>
      </c>
      <c r="H32">
        <f t="shared" si="3"/>
        <v>0.91675985517522107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41799</v>
      </c>
      <c r="B33" s="3">
        <f t="shared" si="6"/>
        <v>160</v>
      </c>
      <c r="C33">
        <v>177</v>
      </c>
      <c r="D33">
        <v>11.5</v>
      </c>
      <c r="E33">
        <f t="shared" si="0"/>
        <v>2.4423470353692043</v>
      </c>
      <c r="F33">
        <f t="shared" si="1"/>
        <v>5.1761497325738288</v>
      </c>
      <c r="G33">
        <f t="shared" si="2"/>
        <v>-0.48787101332710314</v>
      </c>
      <c r="H33">
        <f t="shared" si="3"/>
        <v>0.8729157315315067</v>
      </c>
      <c r="U33" s="11" t="s">
        <v>321</v>
      </c>
      <c r="V33" s="11">
        <v>3</v>
      </c>
      <c r="W33" s="11">
        <v>346.51710511682478</v>
      </c>
      <c r="X33" s="11">
        <v>115.50570170560826</v>
      </c>
      <c r="Y33" s="11">
        <v>10.353849124981959</v>
      </c>
      <c r="Z33" s="11">
        <v>3.5689991352956868E-5</v>
      </c>
      <c r="AA33"/>
      <c r="AB33"/>
      <c r="AC33"/>
    </row>
    <row r="34" spans="1:29" x14ac:dyDescent="0.25">
      <c r="A34" s="1">
        <v>41808</v>
      </c>
      <c r="B34" s="3">
        <f t="shared" si="6"/>
        <v>169</v>
      </c>
      <c r="C34">
        <v>6.2</v>
      </c>
      <c r="D34">
        <v>4</v>
      </c>
      <c r="E34">
        <f t="shared" si="0"/>
        <v>1.3862943611198906</v>
      </c>
      <c r="F34">
        <f t="shared" si="1"/>
        <v>1.824549292051046</v>
      </c>
      <c r="G34">
        <f t="shared" si="2"/>
        <v>-0.51269166608656169</v>
      </c>
      <c r="H34">
        <f t="shared" si="3"/>
        <v>0.85857280152901738</v>
      </c>
      <c r="U34" s="11" t="s">
        <v>322</v>
      </c>
      <c r="V34" s="11">
        <v>40</v>
      </c>
      <c r="W34" s="11">
        <v>446.23289488317522</v>
      </c>
      <c r="X34" s="11">
        <v>11.155822372079381</v>
      </c>
      <c r="Y34" s="11"/>
      <c r="Z34" s="11"/>
      <c r="AA34"/>
      <c r="AB34"/>
      <c r="AC34"/>
    </row>
    <row r="35" spans="1:29" ht="15.75" thickBot="1" x14ac:dyDescent="0.3">
      <c r="A35" s="1">
        <v>41829</v>
      </c>
      <c r="B35" s="3">
        <f t="shared" si="6"/>
        <v>190</v>
      </c>
      <c r="C35">
        <v>491</v>
      </c>
      <c r="D35">
        <v>11.2</v>
      </c>
      <c r="E35">
        <f t="shared" si="0"/>
        <v>2.4159137783010487</v>
      </c>
      <c r="F35">
        <f t="shared" si="1"/>
        <v>6.1964441277945204</v>
      </c>
      <c r="G35">
        <f t="shared" si="2"/>
        <v>-0.56893344383799516</v>
      </c>
      <c r="H35">
        <f t="shared" si="3"/>
        <v>0.82238357016822672</v>
      </c>
      <c r="U35" s="12" t="s">
        <v>323</v>
      </c>
      <c r="V35" s="12">
        <v>43</v>
      </c>
      <c r="W35" s="12">
        <v>792.75</v>
      </c>
      <c r="X35" s="12"/>
      <c r="Y35" s="12"/>
      <c r="Z35" s="12"/>
      <c r="AA35"/>
      <c r="AB35"/>
      <c r="AC35"/>
    </row>
    <row r="36" spans="1:29" ht="15.75" thickBot="1" x14ac:dyDescent="0.3">
      <c r="A36" s="1">
        <v>41857</v>
      </c>
      <c r="B36" s="3">
        <f t="shared" si="6"/>
        <v>218</v>
      </c>
      <c r="C36">
        <v>2.4</v>
      </c>
      <c r="D36">
        <v>4.7</v>
      </c>
      <c r="E36">
        <f t="shared" si="0"/>
        <v>1.547562508716013</v>
      </c>
      <c r="F36">
        <f t="shared" si="1"/>
        <v>0.87546873735389985</v>
      </c>
      <c r="G36">
        <f t="shared" si="2"/>
        <v>-0.63992215997187174</v>
      </c>
      <c r="H36">
        <f t="shared" si="3"/>
        <v>0.76843973685444855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41926</v>
      </c>
      <c r="B37" s="3">
        <f t="shared" si="6"/>
        <v>287</v>
      </c>
      <c r="C37">
        <v>144</v>
      </c>
      <c r="D37">
        <v>12.4</v>
      </c>
      <c r="E37">
        <f t="shared" si="0"/>
        <v>2.5176964726109912</v>
      </c>
      <c r="F37">
        <f t="shared" si="1"/>
        <v>4.9698132995760007</v>
      </c>
      <c r="G37">
        <f t="shared" si="2"/>
        <v>-0.79206422151717726</v>
      </c>
      <c r="H37">
        <f t="shared" si="3"/>
        <v>0.6104377683207256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41941</v>
      </c>
      <c r="B38" s="3">
        <f t="shared" si="6"/>
        <v>302</v>
      </c>
      <c r="C38">
        <v>3.5</v>
      </c>
      <c r="D38">
        <v>3.2</v>
      </c>
      <c r="E38">
        <f t="shared" si="0"/>
        <v>1.1631508098056809</v>
      </c>
      <c r="F38">
        <f t="shared" si="1"/>
        <v>1.2527629684953681</v>
      </c>
      <c r="G38">
        <f t="shared" si="2"/>
        <v>-0.82031567643847203</v>
      </c>
      <c r="H38">
        <f t="shared" si="3"/>
        <v>0.5719109991854433</v>
      </c>
      <c r="U38" s="11" t="s">
        <v>324</v>
      </c>
      <c r="V38" s="11">
        <v>-3.5442681248638457</v>
      </c>
      <c r="W38" s="11">
        <v>10.886483678010649</v>
      </c>
      <c r="X38" s="11">
        <v>-0.32556592465414974</v>
      </c>
      <c r="Y38" s="11">
        <v>0.74644978761862602</v>
      </c>
      <c r="Z38" s="11">
        <v>-25.546672373462094</v>
      </c>
      <c r="AA38" s="11">
        <v>18.458136123734405</v>
      </c>
      <c r="AB38" s="11">
        <v>-25.546672373462094</v>
      </c>
      <c r="AC38" s="11">
        <v>18.458136123734405</v>
      </c>
    </row>
    <row r="39" spans="1:29" x14ac:dyDescent="0.25">
      <c r="A39" s="1">
        <v>41996</v>
      </c>
      <c r="B39" s="3">
        <f t="shared" si="6"/>
        <v>357</v>
      </c>
      <c r="C39">
        <v>8.4</v>
      </c>
      <c r="D39">
        <v>3.4</v>
      </c>
      <c r="E39">
        <f t="shared" si="0"/>
        <v>1.2237754316221157</v>
      </c>
      <c r="F39">
        <f t="shared" si="1"/>
        <v>2.1282317058492679</v>
      </c>
      <c r="G39">
        <f t="shared" si="2"/>
        <v>-0.90744162255338412</v>
      </c>
      <c r="H39">
        <f t="shared" si="3"/>
        <v>0.42017817846442418</v>
      </c>
      <c r="U39" s="11" t="s">
        <v>337</v>
      </c>
      <c r="V39" s="11">
        <v>1.0871528824013452</v>
      </c>
      <c r="W39" s="11">
        <v>0.19555493387327422</v>
      </c>
      <c r="X39" s="11">
        <v>5.5593221856823858</v>
      </c>
      <c r="Y39" s="11">
        <v>1.9657437855653259E-6</v>
      </c>
      <c r="Z39" s="11">
        <v>0.69192161809709996</v>
      </c>
      <c r="AA39" s="11">
        <v>1.4823841467055905</v>
      </c>
      <c r="AB39" s="11">
        <v>0.69192161809709996</v>
      </c>
      <c r="AC39" s="11">
        <v>1.4823841467055905</v>
      </c>
    </row>
    <row r="40" spans="1:29" x14ac:dyDescent="0.25">
      <c r="A40" s="1">
        <v>42054</v>
      </c>
      <c r="B40" s="3">
        <f t="shared" ref="B40:B45" si="7">_xlfn.DAYS(A40,A$52)</f>
        <v>50</v>
      </c>
      <c r="C40">
        <v>3.3</v>
      </c>
      <c r="D40">
        <v>2</v>
      </c>
      <c r="E40">
        <f t="shared" si="0"/>
        <v>0.69314718055994529</v>
      </c>
      <c r="F40">
        <f t="shared" si="1"/>
        <v>1.1939224684724346</v>
      </c>
      <c r="G40">
        <f t="shared" si="2"/>
        <v>-0.15859290602857282</v>
      </c>
      <c r="H40">
        <f t="shared" si="3"/>
        <v>0.987344058653017</v>
      </c>
      <c r="U40" s="11" t="s">
        <v>364</v>
      </c>
      <c r="V40" s="11">
        <v>-6.6733038086280896</v>
      </c>
      <c r="W40" s="11">
        <v>6.7422444280508937</v>
      </c>
      <c r="X40" s="11">
        <v>-0.98977482644563008</v>
      </c>
      <c r="Y40" s="11">
        <v>0.32823397160320422</v>
      </c>
      <c r="Z40" s="11">
        <v>-20.299888097591349</v>
      </c>
      <c r="AA40" s="11">
        <v>6.9532804803351702</v>
      </c>
      <c r="AB40" s="11">
        <v>-20.299888097591349</v>
      </c>
      <c r="AC40" s="11">
        <v>6.9532804803351702</v>
      </c>
    </row>
    <row r="41" spans="1:29" ht="15.75" thickBot="1" x14ac:dyDescent="0.3">
      <c r="A41" s="1">
        <v>42090</v>
      </c>
      <c r="B41" s="3">
        <f t="shared" si="7"/>
        <v>86</v>
      </c>
      <c r="C41">
        <v>51</v>
      </c>
      <c r="D41">
        <v>5.2</v>
      </c>
      <c r="E41">
        <f t="shared" si="0"/>
        <v>1.6486586255873816</v>
      </c>
      <c r="F41">
        <f t="shared" si="1"/>
        <v>3.9318256327243257</v>
      </c>
      <c r="G41">
        <f t="shared" si="2"/>
        <v>-0.27052316490983014</v>
      </c>
      <c r="H41">
        <f t="shared" si="3"/>
        <v>0.96271346580754169</v>
      </c>
      <c r="U41" s="12" t="s">
        <v>365</v>
      </c>
      <c r="V41" s="12">
        <v>6.426154373335299</v>
      </c>
      <c r="W41" s="12">
        <v>9.4093966513659755</v>
      </c>
      <c r="X41" s="12">
        <v>0.68295073652808602</v>
      </c>
      <c r="Y41" s="12">
        <v>0.498574682118476</v>
      </c>
      <c r="Z41" s="12">
        <v>-12.590945636370735</v>
      </c>
      <c r="AA41" s="12">
        <v>25.443254383041335</v>
      </c>
      <c r="AB41" s="12">
        <v>-12.590945636370735</v>
      </c>
      <c r="AC41" s="12">
        <v>25.443254383041335</v>
      </c>
    </row>
    <row r="42" spans="1:29" x14ac:dyDescent="0.25">
      <c r="A42" s="1">
        <v>42107</v>
      </c>
      <c r="B42" s="3">
        <f t="shared" si="7"/>
        <v>103</v>
      </c>
      <c r="C42">
        <v>4.5999999999999996</v>
      </c>
      <c r="D42">
        <v>2.5</v>
      </c>
      <c r="E42">
        <f t="shared" si="0"/>
        <v>0.91629073187415511</v>
      </c>
      <c r="F42">
        <f t="shared" si="1"/>
        <v>1.5260563034950492</v>
      </c>
      <c r="G42">
        <f t="shared" si="2"/>
        <v>-0.32223231629318544</v>
      </c>
      <c r="H42">
        <f t="shared" si="3"/>
        <v>0.94666062257618411</v>
      </c>
    </row>
    <row r="43" spans="1:29" x14ac:dyDescent="0.25">
      <c r="A43" s="1">
        <v>42108</v>
      </c>
      <c r="B43" s="3">
        <f t="shared" si="7"/>
        <v>104</v>
      </c>
      <c r="C43">
        <v>312</v>
      </c>
      <c r="D43">
        <v>13.4</v>
      </c>
      <c r="E43">
        <f t="shared" si="0"/>
        <v>2.5952547069568657</v>
      </c>
      <c r="F43">
        <f t="shared" si="1"/>
        <v>5.7430031878094825</v>
      </c>
      <c r="G43">
        <f t="shared" si="2"/>
        <v>-0.32524608135934269</v>
      </c>
      <c r="H43">
        <f t="shared" si="3"/>
        <v>0.94562941290993685</v>
      </c>
    </row>
    <row r="44" spans="1:29" x14ac:dyDescent="0.25">
      <c r="A44" s="1">
        <v>42132</v>
      </c>
      <c r="B44" s="3">
        <f t="shared" si="7"/>
        <v>128</v>
      </c>
      <c r="C44">
        <v>3940</v>
      </c>
      <c r="D44">
        <v>16.3</v>
      </c>
      <c r="E44">
        <f t="shared" si="0"/>
        <v>2.7911651078127169</v>
      </c>
      <c r="F44">
        <f t="shared" si="1"/>
        <v>8.2789360022919798</v>
      </c>
      <c r="G44">
        <f t="shared" si="2"/>
        <v>-0.3965166330665959</v>
      </c>
      <c r="H44">
        <f t="shared" si="3"/>
        <v>0.91802753755077005</v>
      </c>
    </row>
    <row r="45" spans="1:29" x14ac:dyDescent="0.25">
      <c r="A45" s="1">
        <v>42135</v>
      </c>
      <c r="B45" s="3">
        <f t="shared" si="7"/>
        <v>131</v>
      </c>
      <c r="C45">
        <v>601</v>
      </c>
      <c r="D45">
        <v>10.6</v>
      </c>
      <c r="E45">
        <f t="shared" si="0"/>
        <v>2.3608540011180215</v>
      </c>
      <c r="F45">
        <f t="shared" si="1"/>
        <v>6.3985949345352076</v>
      </c>
      <c r="G45">
        <f t="shared" si="2"/>
        <v>-0.4052709947272618</v>
      </c>
      <c r="H45">
        <f t="shared" si="3"/>
        <v>0.91419659856771274</v>
      </c>
    </row>
    <row r="48" spans="1:29" x14ac:dyDescent="0.25">
      <c r="A48" s="1">
        <v>40543</v>
      </c>
    </row>
    <row r="49" spans="1:1" x14ac:dyDescent="0.25">
      <c r="A49" s="1">
        <v>40908</v>
      </c>
    </row>
    <row r="50" spans="1:1" x14ac:dyDescent="0.25">
      <c r="A50" s="1">
        <v>41274</v>
      </c>
    </row>
    <row r="51" spans="1:1" x14ac:dyDescent="0.25">
      <c r="A51" s="1">
        <v>41639</v>
      </c>
    </row>
    <row r="52" spans="1:1" x14ac:dyDescent="0.25">
      <c r="A52" s="1">
        <v>42004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workbookViewId="0">
      <pane xSplit="3" ySplit="1" topLeftCell="K38" activePane="bottomRight" state="frozen"/>
      <selection pane="topRight" activeCell="D1" sqref="D1"/>
      <selection pane="bottomLeft" activeCell="A2" sqref="A2"/>
      <selection pane="bottomRight" activeCell="AE60" sqref="AE60:AE63"/>
    </sheetView>
  </sheetViews>
  <sheetFormatPr defaultRowHeight="15" x14ac:dyDescent="0.25"/>
  <cols>
    <col min="1" max="1" width="10.7109375" bestFit="1" customWidth="1"/>
    <col min="2" max="2" width="9.7109375" bestFit="1" customWidth="1"/>
    <col min="4" max="4" width="14.140625" bestFit="1" customWidth="1"/>
    <col min="5" max="5" width="11.140625" bestFit="1" customWidth="1"/>
    <col min="15" max="18" width="9.140625" style="6"/>
    <col min="23" max="26" width="9.140625" style="6"/>
    <col min="29" max="30" width="9.140625" style="4"/>
    <col min="32" max="34" width="9.140625" style="4"/>
  </cols>
  <sheetData>
    <row r="1" spans="1:42" x14ac:dyDescent="0.25">
      <c r="A1" t="s">
        <v>282</v>
      </c>
      <c r="B1" t="s">
        <v>283</v>
      </c>
      <c r="C1" t="s">
        <v>284</v>
      </c>
      <c r="D1" t="s">
        <v>286</v>
      </c>
      <c r="E1" t="s">
        <v>287</v>
      </c>
      <c r="F1" t="s">
        <v>285</v>
      </c>
      <c r="G1" t="s">
        <v>288</v>
      </c>
      <c r="H1" t="s">
        <v>289</v>
      </c>
      <c r="I1" t="s">
        <v>264</v>
      </c>
      <c r="J1" t="s">
        <v>265</v>
      </c>
      <c r="K1" t="s">
        <v>290</v>
      </c>
      <c r="L1" t="s">
        <v>294</v>
      </c>
      <c r="M1" t="s">
        <v>269</v>
      </c>
      <c r="N1" t="s">
        <v>291</v>
      </c>
      <c r="O1" s="5" t="s">
        <v>266</v>
      </c>
      <c r="P1" s="5" t="s">
        <v>267</v>
      </c>
      <c r="Q1" s="5" t="s">
        <v>292</v>
      </c>
      <c r="R1" s="5" t="s">
        <v>293</v>
      </c>
      <c r="S1" t="s">
        <v>272</v>
      </c>
      <c r="T1" t="s">
        <v>273</v>
      </c>
      <c r="U1" s="8" t="s">
        <v>347</v>
      </c>
      <c r="V1" t="s">
        <v>274</v>
      </c>
      <c r="W1" s="5" t="s">
        <v>271</v>
      </c>
      <c r="X1" s="5" t="s">
        <v>295</v>
      </c>
      <c r="Y1" s="5" t="s">
        <v>296</v>
      </c>
      <c r="Z1" s="5" t="s">
        <v>297</v>
      </c>
      <c r="AA1" t="s">
        <v>277</v>
      </c>
      <c r="AB1" t="s">
        <v>276</v>
      </c>
      <c r="AC1" s="15" t="s">
        <v>298</v>
      </c>
      <c r="AD1" s="15" t="s">
        <v>299</v>
      </c>
      <c r="AE1" t="s">
        <v>275</v>
      </c>
      <c r="AF1" s="15" t="s">
        <v>300</v>
      </c>
      <c r="AG1" s="15" t="s">
        <v>301</v>
      </c>
      <c r="AH1" s="15" t="s">
        <v>302</v>
      </c>
      <c r="AI1" t="s">
        <v>262</v>
      </c>
      <c r="AJ1" t="s">
        <v>263</v>
      </c>
      <c r="AK1" s="8" t="s">
        <v>303</v>
      </c>
      <c r="AL1" s="7" t="s">
        <v>262</v>
      </c>
      <c r="AM1" s="8" t="s">
        <v>304</v>
      </c>
      <c r="AN1" s="7" t="s">
        <v>305</v>
      </c>
      <c r="AO1" s="7" t="s">
        <v>306</v>
      </c>
      <c r="AP1" s="7" t="s">
        <v>307</v>
      </c>
    </row>
    <row r="2" spans="1:42" x14ac:dyDescent="0.25">
      <c r="A2" s="1">
        <v>40597</v>
      </c>
      <c r="B2" s="3">
        <f>_xlfn.DAYS(A2,A$67)</f>
        <v>54</v>
      </c>
      <c r="C2" s="2">
        <v>0.54166666666666663</v>
      </c>
      <c r="D2">
        <v>12.2</v>
      </c>
      <c r="E2">
        <v>16</v>
      </c>
      <c r="G2">
        <v>117</v>
      </c>
      <c r="H2">
        <v>3.3</v>
      </c>
      <c r="I2">
        <v>0.56999999999999995</v>
      </c>
      <c r="J2">
        <v>0.28999999999999998</v>
      </c>
      <c r="K2">
        <v>0.03</v>
      </c>
      <c r="L2">
        <v>0.248</v>
      </c>
      <c r="M2">
        <v>0.32</v>
      </c>
      <c r="N2">
        <v>0.252</v>
      </c>
      <c r="O2" s="6">
        <f>K2</f>
        <v>0.03</v>
      </c>
      <c r="P2" s="6">
        <f>L2</f>
        <v>0.248</v>
      </c>
      <c r="S2">
        <v>0.05</v>
      </c>
      <c r="T2">
        <v>0.02</v>
      </c>
      <c r="U2">
        <f>S2-T2</f>
        <v>3.0000000000000002E-2</v>
      </c>
      <c r="V2">
        <v>1.2999999999999999E-2</v>
      </c>
      <c r="W2" s="6">
        <f>V2</f>
        <v>1.2999999999999999E-2</v>
      </c>
      <c r="Y2" s="6">
        <f t="shared" ref="Y2:Y8" si="0">T2-V2</f>
        <v>7.000000000000001E-3</v>
      </c>
      <c r="AA2">
        <v>21</v>
      </c>
      <c r="AB2">
        <v>79</v>
      </c>
      <c r="AC2" s="4">
        <f>AA2*(AB2/100)</f>
        <v>16.59</v>
      </c>
      <c r="AD2" s="4">
        <f>AA2-AC2</f>
        <v>4.41</v>
      </c>
      <c r="AH2" s="4">
        <v>1</v>
      </c>
      <c r="AI2">
        <v>10.8</v>
      </c>
      <c r="AJ2">
        <v>102</v>
      </c>
      <c r="AK2">
        <f>AI2/(AJ2/100)</f>
        <v>10.588235294117647</v>
      </c>
      <c r="AL2">
        <f>AK2</f>
        <v>10.588235294117647</v>
      </c>
      <c r="AM2">
        <v>0.5</v>
      </c>
      <c r="AN2">
        <f>AM2*0.33</f>
        <v>0.16500000000000001</v>
      </c>
      <c r="AO2">
        <f>AM2*0.33</f>
        <v>0.16500000000000001</v>
      </c>
      <c r="AP2">
        <f>AM2*0.33</f>
        <v>0.16500000000000001</v>
      </c>
    </row>
    <row r="3" spans="1:42" x14ac:dyDescent="0.25">
      <c r="A3" s="1">
        <v>40644</v>
      </c>
      <c r="B3" s="3">
        <f t="shared" ref="B3:B15" si="1">_xlfn.DAYS(A3,A$67)</f>
        <v>101</v>
      </c>
      <c r="C3" s="2">
        <v>0.5625</v>
      </c>
      <c r="D3">
        <v>22.3</v>
      </c>
      <c r="E3">
        <v>20.100000000000001</v>
      </c>
      <c r="G3">
        <v>93</v>
      </c>
      <c r="H3">
        <v>2.6</v>
      </c>
      <c r="I3">
        <v>0.5</v>
      </c>
      <c r="J3">
        <v>0.33</v>
      </c>
      <c r="K3">
        <v>0.06</v>
      </c>
      <c r="L3">
        <v>9.8000000000000004E-2</v>
      </c>
      <c r="M3">
        <v>0.39</v>
      </c>
      <c r="N3">
        <v>0.104</v>
      </c>
      <c r="O3" s="6">
        <f t="shared" ref="O3:O59" si="2">K3</f>
        <v>0.06</v>
      </c>
      <c r="P3" s="6">
        <f t="shared" ref="P3:P59" si="3">L3</f>
        <v>9.8000000000000004E-2</v>
      </c>
      <c r="S3">
        <v>5.2999999999999999E-2</v>
      </c>
      <c r="T3">
        <v>1.9E-2</v>
      </c>
      <c r="U3">
        <f t="shared" ref="U3:U62" si="4">S3-T3</f>
        <v>3.4000000000000002E-2</v>
      </c>
      <c r="V3">
        <v>1.2E-2</v>
      </c>
      <c r="W3" s="6">
        <f t="shared" ref="W3:W59" si="5">V3</f>
        <v>1.2E-2</v>
      </c>
      <c r="Y3" s="6">
        <f t="shared" si="0"/>
        <v>6.9999999999999993E-3</v>
      </c>
      <c r="AA3">
        <v>23</v>
      </c>
      <c r="AB3">
        <v>79</v>
      </c>
      <c r="AC3" s="4">
        <f t="shared" ref="AC3:AC53" si="6">AA3*(AB3/100)</f>
        <v>18.170000000000002</v>
      </c>
      <c r="AD3" s="4">
        <f t="shared" ref="AD3:AD53" si="7">AA3-AC3</f>
        <v>4.8299999999999983</v>
      </c>
      <c r="AH3" s="4">
        <v>1</v>
      </c>
      <c r="AI3">
        <v>7</v>
      </c>
      <c r="AJ3">
        <v>81</v>
      </c>
      <c r="AK3">
        <f t="shared" ref="AK3:AK59" si="8">AI3/(AJ3/100)</f>
        <v>8.6419753086419746</v>
      </c>
      <c r="AL3">
        <f t="shared" ref="AL3:AL59" si="9">AK3</f>
        <v>8.6419753086419746</v>
      </c>
      <c r="AM3">
        <v>0.5</v>
      </c>
      <c r="AN3">
        <f t="shared" ref="AN3:AN59" si="10">AM3*0.33</f>
        <v>0.16500000000000001</v>
      </c>
      <c r="AO3">
        <f t="shared" ref="AO3:AO58" si="11">AM3*0.33</f>
        <v>0.16500000000000001</v>
      </c>
      <c r="AP3">
        <f t="shared" ref="AP3:AP58" si="12">AM3*0.33</f>
        <v>0.16500000000000001</v>
      </c>
    </row>
    <row r="4" spans="1:42" x14ac:dyDescent="0.25">
      <c r="A4" s="1">
        <v>40648</v>
      </c>
      <c r="B4" s="3">
        <f t="shared" si="1"/>
        <v>105</v>
      </c>
      <c r="C4" s="2">
        <v>0.5</v>
      </c>
      <c r="D4">
        <v>18.899999999999999</v>
      </c>
      <c r="E4">
        <v>16.899999999999999</v>
      </c>
      <c r="G4">
        <v>1490</v>
      </c>
      <c r="H4">
        <v>42</v>
      </c>
      <c r="I4">
        <v>1.2</v>
      </c>
      <c r="J4">
        <v>0.96</v>
      </c>
      <c r="K4">
        <v>0.05</v>
      </c>
      <c r="L4">
        <v>0.16700000000000001</v>
      </c>
      <c r="M4">
        <v>1</v>
      </c>
      <c r="N4">
        <v>0.17299999999999999</v>
      </c>
      <c r="O4" s="6">
        <f t="shared" si="2"/>
        <v>0.05</v>
      </c>
      <c r="P4" s="6">
        <f t="shared" si="3"/>
        <v>0.16700000000000001</v>
      </c>
      <c r="S4">
        <v>0.21</v>
      </c>
      <c r="T4">
        <v>3.5000000000000003E-2</v>
      </c>
      <c r="U4">
        <f t="shared" si="4"/>
        <v>0.17499999999999999</v>
      </c>
      <c r="V4">
        <v>1.6E-2</v>
      </c>
      <c r="W4" s="6">
        <f t="shared" si="5"/>
        <v>1.6E-2</v>
      </c>
      <c r="Y4" s="6">
        <f t="shared" si="0"/>
        <v>1.9000000000000003E-2</v>
      </c>
      <c r="AA4">
        <v>295</v>
      </c>
      <c r="AB4">
        <v>47</v>
      </c>
      <c r="AC4" s="4">
        <f t="shared" si="6"/>
        <v>138.65</v>
      </c>
      <c r="AD4" s="4">
        <f t="shared" si="7"/>
        <v>156.35</v>
      </c>
      <c r="AH4" s="4">
        <v>1</v>
      </c>
      <c r="AI4">
        <v>7.1</v>
      </c>
      <c r="AJ4">
        <v>78</v>
      </c>
      <c r="AK4">
        <f t="shared" si="8"/>
        <v>9.1025641025641022</v>
      </c>
      <c r="AL4">
        <f t="shared" si="9"/>
        <v>9.1025641025641022</v>
      </c>
      <c r="AM4">
        <v>0.5</v>
      </c>
      <c r="AN4">
        <f t="shared" si="10"/>
        <v>0.16500000000000001</v>
      </c>
      <c r="AO4">
        <f t="shared" si="11"/>
        <v>0.16500000000000001</v>
      </c>
      <c r="AP4">
        <f t="shared" si="12"/>
        <v>0.16500000000000001</v>
      </c>
    </row>
    <row r="5" spans="1:42" x14ac:dyDescent="0.25">
      <c r="A5" s="1">
        <v>40653</v>
      </c>
      <c r="B5" s="3">
        <f t="shared" si="1"/>
        <v>110</v>
      </c>
      <c r="C5" s="2">
        <v>0.52083333333333337</v>
      </c>
      <c r="D5">
        <v>19.5</v>
      </c>
      <c r="E5">
        <v>18.7</v>
      </c>
      <c r="G5">
        <v>239</v>
      </c>
      <c r="H5">
        <v>6.8</v>
      </c>
      <c r="I5">
        <v>0.69</v>
      </c>
      <c r="J5">
        <v>0.43</v>
      </c>
      <c r="K5">
        <v>7.0000000000000007E-2</v>
      </c>
      <c r="L5">
        <v>0.18</v>
      </c>
      <c r="M5">
        <v>0.5</v>
      </c>
      <c r="N5">
        <v>0.186</v>
      </c>
      <c r="O5" s="6">
        <f t="shared" si="2"/>
        <v>7.0000000000000007E-2</v>
      </c>
      <c r="P5" s="6">
        <f t="shared" si="3"/>
        <v>0.18</v>
      </c>
      <c r="S5">
        <v>7.4999999999999997E-2</v>
      </c>
      <c r="T5">
        <v>3.3000000000000002E-2</v>
      </c>
      <c r="U5">
        <f t="shared" si="4"/>
        <v>4.1999999999999996E-2</v>
      </c>
      <c r="V5">
        <v>0.02</v>
      </c>
      <c r="W5" s="6">
        <f t="shared" si="5"/>
        <v>0.02</v>
      </c>
      <c r="Y5" s="6">
        <f t="shared" si="0"/>
        <v>1.3000000000000001E-2</v>
      </c>
      <c r="AA5">
        <v>29</v>
      </c>
      <c r="AB5">
        <v>46</v>
      </c>
      <c r="AC5" s="4">
        <f t="shared" si="6"/>
        <v>13.34</v>
      </c>
      <c r="AD5" s="4">
        <f t="shared" si="7"/>
        <v>15.66</v>
      </c>
      <c r="AH5" s="4">
        <v>1</v>
      </c>
      <c r="AI5">
        <v>7.6</v>
      </c>
      <c r="AJ5">
        <v>83</v>
      </c>
      <c r="AK5">
        <f t="shared" si="8"/>
        <v>9.1566265060240966</v>
      </c>
      <c r="AL5">
        <f t="shared" si="9"/>
        <v>9.1566265060240966</v>
      </c>
      <c r="AM5">
        <v>0.5</v>
      </c>
      <c r="AN5">
        <f t="shared" si="10"/>
        <v>0.16500000000000001</v>
      </c>
      <c r="AO5">
        <f t="shared" si="11"/>
        <v>0.16500000000000001</v>
      </c>
      <c r="AP5">
        <f t="shared" si="12"/>
        <v>0.16500000000000001</v>
      </c>
    </row>
    <row r="6" spans="1:42" x14ac:dyDescent="0.25">
      <c r="A6" s="1">
        <v>40659</v>
      </c>
      <c r="B6" s="3">
        <f t="shared" si="1"/>
        <v>116</v>
      </c>
      <c r="C6" s="2">
        <v>0.625</v>
      </c>
      <c r="D6">
        <v>17.2</v>
      </c>
      <c r="G6">
        <v>16400</v>
      </c>
      <c r="H6">
        <v>464</v>
      </c>
      <c r="I6">
        <v>1.1000000000000001</v>
      </c>
      <c r="J6">
        <v>0.88</v>
      </c>
      <c r="K6">
        <v>0.03</v>
      </c>
      <c r="L6">
        <v>0.14699999999999999</v>
      </c>
      <c r="M6">
        <v>0.91</v>
      </c>
      <c r="N6">
        <v>0.151</v>
      </c>
      <c r="O6" s="6">
        <f t="shared" si="2"/>
        <v>0.03</v>
      </c>
      <c r="P6" s="6">
        <f t="shared" si="3"/>
        <v>0.14699999999999999</v>
      </c>
      <c r="S6">
        <v>0.26300000000000001</v>
      </c>
      <c r="T6">
        <v>0.11600000000000001</v>
      </c>
      <c r="U6">
        <f t="shared" si="4"/>
        <v>0.14700000000000002</v>
      </c>
      <c r="V6">
        <v>9.4E-2</v>
      </c>
      <c r="W6" s="6">
        <f t="shared" si="5"/>
        <v>9.4E-2</v>
      </c>
      <c r="Y6" s="6">
        <f t="shared" si="0"/>
        <v>2.2000000000000006E-2</v>
      </c>
      <c r="AA6">
        <v>21</v>
      </c>
      <c r="AB6">
        <v>93</v>
      </c>
      <c r="AC6" s="4">
        <f t="shared" si="6"/>
        <v>19.53</v>
      </c>
      <c r="AD6" s="4">
        <f t="shared" si="7"/>
        <v>1.4699999999999989</v>
      </c>
      <c r="AH6" s="4">
        <v>1</v>
      </c>
      <c r="AI6">
        <v>7.8</v>
      </c>
      <c r="AJ6">
        <v>83</v>
      </c>
      <c r="AK6">
        <f t="shared" si="8"/>
        <v>9.3975903614457827</v>
      </c>
      <c r="AL6">
        <f t="shared" si="9"/>
        <v>9.3975903614457827</v>
      </c>
      <c r="AM6">
        <v>0.5</v>
      </c>
      <c r="AN6">
        <f t="shared" si="10"/>
        <v>0.16500000000000001</v>
      </c>
      <c r="AO6">
        <f t="shared" si="11"/>
        <v>0.16500000000000001</v>
      </c>
      <c r="AP6">
        <f t="shared" si="12"/>
        <v>0.16500000000000001</v>
      </c>
    </row>
    <row r="7" spans="1:42" x14ac:dyDescent="0.25">
      <c r="A7" s="1">
        <v>40665</v>
      </c>
      <c r="B7" s="3">
        <f t="shared" si="1"/>
        <v>122</v>
      </c>
      <c r="C7" s="2">
        <v>0.61458333333333337</v>
      </c>
      <c r="D7">
        <v>13.6</v>
      </c>
      <c r="G7">
        <v>15400</v>
      </c>
      <c r="H7">
        <v>436</v>
      </c>
      <c r="I7">
        <v>1.1000000000000001</v>
      </c>
      <c r="J7">
        <v>0.94</v>
      </c>
      <c r="K7">
        <v>0.04</v>
      </c>
      <c r="L7">
        <v>0.14699999999999999</v>
      </c>
      <c r="M7">
        <v>0.97</v>
      </c>
      <c r="N7">
        <v>0.151</v>
      </c>
      <c r="O7" s="6">
        <f t="shared" si="2"/>
        <v>0.04</v>
      </c>
      <c r="P7" s="6">
        <f t="shared" si="3"/>
        <v>0.14699999999999999</v>
      </c>
      <c r="S7">
        <v>0.3</v>
      </c>
      <c r="T7">
        <v>8.1000000000000003E-2</v>
      </c>
      <c r="U7">
        <f t="shared" si="4"/>
        <v>0.21899999999999997</v>
      </c>
      <c r="V7">
        <v>6.2E-2</v>
      </c>
      <c r="W7" s="6">
        <f t="shared" si="5"/>
        <v>6.2E-2</v>
      </c>
      <c r="Y7" s="6">
        <f t="shared" si="0"/>
        <v>1.9000000000000003E-2</v>
      </c>
      <c r="AA7">
        <v>295</v>
      </c>
      <c r="AB7">
        <v>9</v>
      </c>
      <c r="AC7" s="4">
        <f t="shared" si="6"/>
        <v>26.55</v>
      </c>
      <c r="AD7" s="4">
        <f t="shared" si="7"/>
        <v>268.45</v>
      </c>
      <c r="AH7" s="4">
        <v>1</v>
      </c>
      <c r="AI7">
        <v>9.6</v>
      </c>
      <c r="AJ7">
        <v>93</v>
      </c>
      <c r="AK7">
        <f t="shared" si="8"/>
        <v>10.32258064516129</v>
      </c>
      <c r="AL7">
        <f t="shared" si="9"/>
        <v>10.32258064516129</v>
      </c>
      <c r="AM7">
        <v>0.5</v>
      </c>
      <c r="AN7">
        <f t="shared" si="10"/>
        <v>0.16500000000000001</v>
      </c>
      <c r="AO7">
        <f t="shared" si="11"/>
        <v>0.16500000000000001</v>
      </c>
      <c r="AP7">
        <f t="shared" si="12"/>
        <v>0.16500000000000001</v>
      </c>
    </row>
    <row r="8" spans="1:42" x14ac:dyDescent="0.25">
      <c r="A8" s="1">
        <v>40686</v>
      </c>
      <c r="B8" s="3">
        <f t="shared" si="1"/>
        <v>143</v>
      </c>
      <c r="C8" s="2">
        <v>0.53125</v>
      </c>
      <c r="D8">
        <v>22.6</v>
      </c>
      <c r="E8">
        <v>30.5</v>
      </c>
      <c r="G8">
        <v>517</v>
      </c>
      <c r="H8">
        <v>15</v>
      </c>
      <c r="I8">
        <v>0.83</v>
      </c>
      <c r="J8">
        <v>0.48</v>
      </c>
      <c r="K8">
        <v>0.06</v>
      </c>
      <c r="L8">
        <v>0.27900000000000003</v>
      </c>
      <c r="M8">
        <v>0.54</v>
      </c>
      <c r="N8">
        <v>0.28899999999999998</v>
      </c>
      <c r="O8" s="6">
        <f t="shared" si="2"/>
        <v>0.06</v>
      </c>
      <c r="P8" s="6">
        <f t="shared" si="3"/>
        <v>0.27900000000000003</v>
      </c>
      <c r="S8">
        <v>0.13400000000000001</v>
      </c>
      <c r="T8">
        <v>7.2999999999999995E-2</v>
      </c>
      <c r="U8">
        <f t="shared" si="4"/>
        <v>6.1000000000000013E-2</v>
      </c>
      <c r="V8">
        <v>5.5E-2</v>
      </c>
      <c r="W8" s="6">
        <f t="shared" si="5"/>
        <v>5.5E-2</v>
      </c>
      <c r="Y8" s="6">
        <f t="shared" si="0"/>
        <v>1.7999999999999995E-2</v>
      </c>
      <c r="AA8">
        <v>33</v>
      </c>
      <c r="AB8">
        <v>79</v>
      </c>
      <c r="AC8" s="4">
        <f t="shared" si="6"/>
        <v>26.07</v>
      </c>
      <c r="AD8" s="4">
        <f t="shared" si="7"/>
        <v>6.93</v>
      </c>
      <c r="AH8" s="4">
        <v>1</v>
      </c>
      <c r="AI8">
        <v>7.2</v>
      </c>
      <c r="AJ8">
        <v>84</v>
      </c>
      <c r="AK8">
        <f t="shared" si="8"/>
        <v>8.5714285714285712</v>
      </c>
      <c r="AL8">
        <f t="shared" si="9"/>
        <v>8.5714285714285712</v>
      </c>
      <c r="AM8">
        <v>0.5</v>
      </c>
      <c r="AN8">
        <f t="shared" si="10"/>
        <v>0.16500000000000001</v>
      </c>
      <c r="AO8">
        <f t="shared" si="11"/>
        <v>0.16500000000000001</v>
      </c>
      <c r="AP8">
        <f t="shared" si="12"/>
        <v>0.16500000000000001</v>
      </c>
    </row>
    <row r="9" spans="1:42" x14ac:dyDescent="0.25">
      <c r="A9" s="1">
        <v>40701</v>
      </c>
      <c r="B9" s="3">
        <f t="shared" si="1"/>
        <v>158</v>
      </c>
      <c r="C9" s="2">
        <v>0.44791666666666669</v>
      </c>
      <c r="D9">
        <v>28.4</v>
      </c>
      <c r="G9">
        <v>75</v>
      </c>
      <c r="H9">
        <v>2.1</v>
      </c>
      <c r="I9" t="s">
        <v>203</v>
      </c>
      <c r="J9" t="s">
        <v>203</v>
      </c>
      <c r="K9" t="s">
        <v>204</v>
      </c>
      <c r="L9" t="s">
        <v>206</v>
      </c>
      <c r="M9">
        <v>0.43</v>
      </c>
      <c r="N9" t="s">
        <v>206</v>
      </c>
      <c r="O9" s="6" t="str">
        <f t="shared" si="2"/>
        <v>&lt; 0.01</v>
      </c>
      <c r="P9" s="6" t="str">
        <f t="shared" si="3"/>
        <v>&lt; 0.008</v>
      </c>
      <c r="S9">
        <v>7.2999999999999995E-2</v>
      </c>
      <c r="T9">
        <v>1.6E-2</v>
      </c>
      <c r="U9">
        <f t="shared" si="4"/>
        <v>5.6999999999999995E-2</v>
      </c>
      <c r="V9" t="s">
        <v>208</v>
      </c>
      <c r="W9" s="6" t="str">
        <f t="shared" si="5"/>
        <v>&lt; 0.004</v>
      </c>
      <c r="Y9" s="6" t="s">
        <v>340</v>
      </c>
      <c r="AA9">
        <v>24</v>
      </c>
      <c r="AB9">
        <v>88</v>
      </c>
      <c r="AC9" s="4">
        <f t="shared" si="6"/>
        <v>21.12</v>
      </c>
      <c r="AD9" s="4">
        <f t="shared" si="7"/>
        <v>2.879999999999999</v>
      </c>
      <c r="AH9" s="4">
        <v>1</v>
      </c>
      <c r="AI9">
        <v>6.3</v>
      </c>
      <c r="AJ9">
        <v>83</v>
      </c>
      <c r="AK9">
        <f t="shared" si="8"/>
        <v>7.5903614457831328</v>
      </c>
      <c r="AL9">
        <f t="shared" si="9"/>
        <v>7.5903614457831328</v>
      </c>
      <c r="AM9">
        <v>0.5</v>
      </c>
      <c r="AN9">
        <f t="shared" si="10"/>
        <v>0.16500000000000001</v>
      </c>
      <c r="AO9">
        <f t="shared" si="11"/>
        <v>0.16500000000000001</v>
      </c>
      <c r="AP9">
        <f t="shared" si="12"/>
        <v>0.16500000000000001</v>
      </c>
    </row>
    <row r="10" spans="1:42" x14ac:dyDescent="0.25">
      <c r="A10" s="1">
        <v>40771</v>
      </c>
      <c r="B10" s="3">
        <f t="shared" si="1"/>
        <v>228</v>
      </c>
      <c r="C10" s="2">
        <v>0.46875</v>
      </c>
      <c r="D10">
        <v>29</v>
      </c>
      <c r="E10">
        <v>25.6</v>
      </c>
      <c r="G10">
        <v>0.64</v>
      </c>
      <c r="H10">
        <v>0.02</v>
      </c>
      <c r="I10" t="s">
        <v>213</v>
      </c>
      <c r="J10">
        <v>0.52</v>
      </c>
      <c r="K10">
        <v>0.01</v>
      </c>
      <c r="L10" t="s">
        <v>206</v>
      </c>
      <c r="M10">
        <v>0.53</v>
      </c>
      <c r="N10" t="s">
        <v>206</v>
      </c>
      <c r="O10" s="6">
        <f t="shared" si="2"/>
        <v>0.01</v>
      </c>
      <c r="P10" s="6" t="str">
        <f t="shared" si="3"/>
        <v>&lt; 0.008</v>
      </c>
      <c r="S10">
        <v>6.2E-2</v>
      </c>
      <c r="T10">
        <v>1.9E-2</v>
      </c>
      <c r="U10">
        <f t="shared" si="4"/>
        <v>4.2999999999999997E-2</v>
      </c>
      <c r="V10">
        <v>5.0000000000000001E-3</v>
      </c>
      <c r="W10" s="6">
        <f t="shared" si="5"/>
        <v>5.0000000000000001E-3</v>
      </c>
      <c r="Y10" s="6">
        <f>T10-V10</f>
        <v>1.3999999999999999E-2</v>
      </c>
      <c r="AH10" s="4">
        <v>1</v>
      </c>
      <c r="AI10">
        <v>5.7</v>
      </c>
      <c r="AJ10">
        <v>75</v>
      </c>
      <c r="AK10">
        <f t="shared" si="8"/>
        <v>7.6000000000000005</v>
      </c>
      <c r="AL10">
        <f t="shared" si="9"/>
        <v>7.6000000000000005</v>
      </c>
      <c r="AM10">
        <v>0.5</v>
      </c>
      <c r="AN10">
        <f t="shared" si="10"/>
        <v>0.16500000000000001</v>
      </c>
      <c r="AO10">
        <f t="shared" si="11"/>
        <v>0.16500000000000001</v>
      </c>
      <c r="AP10">
        <f t="shared" si="12"/>
        <v>0.16500000000000001</v>
      </c>
    </row>
    <row r="11" spans="1:42" x14ac:dyDescent="0.25">
      <c r="A11" s="1">
        <v>40820</v>
      </c>
      <c r="B11" s="3">
        <f t="shared" si="1"/>
        <v>277</v>
      </c>
      <c r="C11" s="2">
        <v>0.44791666666666669</v>
      </c>
      <c r="D11">
        <v>19.3</v>
      </c>
      <c r="E11">
        <v>16.2</v>
      </c>
      <c r="F11" s="3">
        <v>24.4</v>
      </c>
      <c r="G11">
        <v>1</v>
      </c>
      <c r="H11">
        <v>0.03</v>
      </c>
      <c r="I11">
        <v>0.56999999999999995</v>
      </c>
      <c r="J11">
        <v>0.53</v>
      </c>
      <c r="K11">
        <v>0.03</v>
      </c>
      <c r="L11">
        <v>1.7999999999999999E-2</v>
      </c>
      <c r="M11">
        <v>0.56000000000000005</v>
      </c>
      <c r="N11">
        <v>1.7999999999999999E-2</v>
      </c>
      <c r="O11" s="6">
        <f t="shared" si="2"/>
        <v>0.03</v>
      </c>
      <c r="P11" s="6">
        <f t="shared" si="3"/>
        <v>1.7999999999999999E-2</v>
      </c>
      <c r="S11">
        <v>4.7E-2</v>
      </c>
      <c r="T11">
        <v>8.9999999999999993E-3</v>
      </c>
      <c r="U11">
        <f t="shared" si="4"/>
        <v>3.7999999999999999E-2</v>
      </c>
      <c r="V11" t="s">
        <v>208</v>
      </c>
      <c r="W11" s="6" t="str">
        <f t="shared" si="5"/>
        <v>&lt; 0.004</v>
      </c>
      <c r="Y11" s="6" t="s">
        <v>341</v>
      </c>
      <c r="AA11">
        <v>8</v>
      </c>
      <c r="AB11">
        <v>68</v>
      </c>
      <c r="AC11" s="4">
        <f t="shared" si="6"/>
        <v>5.44</v>
      </c>
      <c r="AD11" s="4">
        <f t="shared" si="7"/>
        <v>2.5599999999999996</v>
      </c>
      <c r="AE11">
        <v>6.1</v>
      </c>
      <c r="AF11" s="4">
        <f t="shared" ref="AF11:AF59" si="13">AE11*0.25</f>
        <v>1.5249999999999999</v>
      </c>
      <c r="AG11" s="4">
        <f>AE11*0.75</f>
        <v>4.5749999999999993</v>
      </c>
      <c r="AH11" s="4">
        <v>1</v>
      </c>
      <c r="AI11">
        <v>7.7</v>
      </c>
      <c r="AJ11">
        <v>83</v>
      </c>
      <c r="AK11">
        <f t="shared" si="8"/>
        <v>9.2771084337349397</v>
      </c>
      <c r="AL11">
        <f t="shared" si="9"/>
        <v>9.2771084337349397</v>
      </c>
      <c r="AM11">
        <v>0.5</v>
      </c>
      <c r="AN11">
        <f t="shared" si="10"/>
        <v>0.16500000000000001</v>
      </c>
      <c r="AO11">
        <f t="shared" si="11"/>
        <v>0.16500000000000001</v>
      </c>
      <c r="AP11">
        <f t="shared" si="12"/>
        <v>0.16500000000000001</v>
      </c>
    </row>
    <row r="12" spans="1:42" x14ac:dyDescent="0.25">
      <c r="A12" s="1">
        <v>40856</v>
      </c>
      <c r="B12" s="3">
        <f t="shared" si="1"/>
        <v>313</v>
      </c>
      <c r="C12" s="2">
        <v>0.51041666666666663</v>
      </c>
      <c r="D12">
        <v>15.2</v>
      </c>
      <c r="E12">
        <v>10.3</v>
      </c>
      <c r="F12" s="3">
        <v>12.2</v>
      </c>
      <c r="G12">
        <v>3190</v>
      </c>
      <c r="H12">
        <v>90</v>
      </c>
      <c r="I12">
        <v>1.5</v>
      </c>
      <c r="J12" t="s">
        <v>216</v>
      </c>
      <c r="K12" t="s">
        <v>204</v>
      </c>
      <c r="L12">
        <v>0.47099999999999997</v>
      </c>
      <c r="M12">
        <v>1.1000000000000001</v>
      </c>
      <c r="N12">
        <v>0.48</v>
      </c>
      <c r="O12" s="6" t="str">
        <f t="shared" si="2"/>
        <v>&lt; 0.01</v>
      </c>
      <c r="P12" s="6">
        <f t="shared" si="3"/>
        <v>0.47099999999999997</v>
      </c>
      <c r="S12">
        <v>0.221</v>
      </c>
      <c r="T12">
        <v>2.8000000000000001E-2</v>
      </c>
      <c r="U12">
        <f t="shared" si="4"/>
        <v>0.193</v>
      </c>
      <c r="V12">
        <v>1.6E-2</v>
      </c>
      <c r="W12" s="6">
        <f t="shared" si="5"/>
        <v>1.6E-2</v>
      </c>
      <c r="Y12" s="6">
        <f t="shared" ref="Y12:Y20" si="14">T12-V12</f>
        <v>1.2E-2</v>
      </c>
      <c r="AA12">
        <v>195</v>
      </c>
      <c r="AB12">
        <v>96</v>
      </c>
      <c r="AC12" s="4">
        <f t="shared" si="6"/>
        <v>187.2</v>
      </c>
      <c r="AD12" s="4">
        <f t="shared" si="7"/>
        <v>7.8000000000000114</v>
      </c>
      <c r="AE12">
        <v>13.9</v>
      </c>
      <c r="AF12" s="4">
        <f t="shared" si="13"/>
        <v>3.4750000000000001</v>
      </c>
      <c r="AG12" s="4">
        <f t="shared" ref="AG12:AG59" si="15">AE12*0.75</f>
        <v>10.425000000000001</v>
      </c>
      <c r="AH12" s="4">
        <v>1</v>
      </c>
      <c r="AI12">
        <v>8.3000000000000007</v>
      </c>
      <c r="AJ12">
        <v>83</v>
      </c>
      <c r="AK12">
        <f t="shared" si="8"/>
        <v>10.000000000000002</v>
      </c>
      <c r="AL12">
        <f t="shared" si="9"/>
        <v>10.000000000000002</v>
      </c>
      <c r="AM12">
        <v>0.5</v>
      </c>
      <c r="AN12">
        <f t="shared" si="10"/>
        <v>0.16500000000000001</v>
      </c>
      <c r="AO12">
        <f t="shared" si="11"/>
        <v>0.16500000000000001</v>
      </c>
      <c r="AP12">
        <f t="shared" si="12"/>
        <v>0.16500000000000001</v>
      </c>
    </row>
    <row r="13" spans="1:42" x14ac:dyDescent="0.25">
      <c r="A13" s="1">
        <v>40869</v>
      </c>
      <c r="B13" s="3">
        <f t="shared" si="1"/>
        <v>326</v>
      </c>
      <c r="C13" s="2">
        <v>0.44791666666666669</v>
      </c>
      <c r="D13">
        <v>13.1</v>
      </c>
      <c r="E13">
        <v>8.9</v>
      </c>
      <c r="F13" s="3">
        <v>8.9</v>
      </c>
      <c r="G13" t="s">
        <v>217</v>
      </c>
      <c r="H13" t="s">
        <v>218</v>
      </c>
      <c r="I13">
        <v>1.4</v>
      </c>
      <c r="J13">
        <v>1.1000000000000001</v>
      </c>
      <c r="K13">
        <v>0.01</v>
      </c>
      <c r="L13">
        <v>0.26100000000000001</v>
      </c>
      <c r="M13">
        <v>1.2</v>
      </c>
      <c r="N13">
        <v>0.26</v>
      </c>
      <c r="O13" s="6">
        <f t="shared" si="2"/>
        <v>0.01</v>
      </c>
      <c r="P13" s="6">
        <f t="shared" si="3"/>
        <v>0.26100000000000001</v>
      </c>
      <c r="S13">
        <v>0.26</v>
      </c>
      <c r="T13">
        <v>4.2000000000000003E-2</v>
      </c>
      <c r="U13">
        <f t="shared" si="4"/>
        <v>0.218</v>
      </c>
      <c r="V13">
        <v>2.5000000000000001E-2</v>
      </c>
      <c r="W13" s="6">
        <f t="shared" si="5"/>
        <v>2.5000000000000001E-2</v>
      </c>
      <c r="Y13" s="6">
        <f t="shared" si="14"/>
        <v>1.7000000000000001E-2</v>
      </c>
      <c r="AA13">
        <v>658</v>
      </c>
      <c r="AB13">
        <v>36</v>
      </c>
      <c r="AC13" s="4">
        <f t="shared" si="6"/>
        <v>236.88</v>
      </c>
      <c r="AD13" s="4">
        <f t="shared" si="7"/>
        <v>421.12</v>
      </c>
      <c r="AE13">
        <v>17.2</v>
      </c>
      <c r="AF13" s="4">
        <f t="shared" si="13"/>
        <v>4.3</v>
      </c>
      <c r="AG13" s="4">
        <f t="shared" si="15"/>
        <v>12.899999999999999</v>
      </c>
      <c r="AH13" s="4">
        <v>1</v>
      </c>
      <c r="AI13">
        <v>9.5</v>
      </c>
      <c r="AJ13">
        <v>92</v>
      </c>
      <c r="AK13">
        <f t="shared" si="8"/>
        <v>10.326086956521738</v>
      </c>
      <c r="AL13">
        <f t="shared" si="9"/>
        <v>10.326086956521738</v>
      </c>
      <c r="AM13">
        <v>0.5</v>
      </c>
      <c r="AN13">
        <f t="shared" si="10"/>
        <v>0.16500000000000001</v>
      </c>
      <c r="AO13">
        <f t="shared" si="11"/>
        <v>0.16500000000000001</v>
      </c>
      <c r="AP13">
        <f t="shared" si="12"/>
        <v>0.16500000000000001</v>
      </c>
    </row>
    <row r="14" spans="1:42" x14ac:dyDescent="0.25">
      <c r="A14" s="1">
        <v>40882</v>
      </c>
      <c r="B14" s="3">
        <f t="shared" si="1"/>
        <v>339</v>
      </c>
      <c r="C14" s="2">
        <v>0.47916666666666669</v>
      </c>
      <c r="D14">
        <v>9.6999999999999993</v>
      </c>
      <c r="E14">
        <v>1.7</v>
      </c>
      <c r="F14" s="3">
        <v>2.2000000000000002</v>
      </c>
      <c r="G14">
        <v>11000</v>
      </c>
      <c r="H14">
        <v>312</v>
      </c>
      <c r="I14">
        <v>1.3</v>
      </c>
      <c r="J14">
        <v>0.64</v>
      </c>
      <c r="K14">
        <v>0.03</v>
      </c>
      <c r="L14">
        <v>0.58599999999999997</v>
      </c>
      <c r="M14">
        <v>0.67</v>
      </c>
      <c r="N14">
        <v>0.59</v>
      </c>
      <c r="O14" s="6">
        <f t="shared" si="2"/>
        <v>0.03</v>
      </c>
      <c r="P14" s="6">
        <f t="shared" si="3"/>
        <v>0.58599999999999997</v>
      </c>
      <c r="S14">
        <v>0.187</v>
      </c>
      <c r="T14">
        <v>0.107</v>
      </c>
      <c r="U14">
        <f t="shared" si="4"/>
        <v>0.08</v>
      </c>
      <c r="V14">
        <v>0.09</v>
      </c>
      <c r="W14" s="6">
        <f t="shared" si="5"/>
        <v>0.09</v>
      </c>
      <c r="Y14" s="6">
        <f t="shared" si="14"/>
        <v>1.7000000000000001E-2</v>
      </c>
      <c r="AA14">
        <v>69</v>
      </c>
      <c r="AB14">
        <v>87</v>
      </c>
      <c r="AC14" s="4">
        <f t="shared" si="6"/>
        <v>60.03</v>
      </c>
      <c r="AD14" s="4">
        <f t="shared" si="7"/>
        <v>8.9699999999999989</v>
      </c>
      <c r="AE14">
        <v>8.6999999999999993</v>
      </c>
      <c r="AF14" s="4">
        <f t="shared" si="13"/>
        <v>2.1749999999999998</v>
      </c>
      <c r="AG14" s="4">
        <f t="shared" si="15"/>
        <v>6.5249999999999995</v>
      </c>
      <c r="AH14" s="4">
        <v>1</v>
      </c>
      <c r="AI14">
        <v>10.4</v>
      </c>
      <c r="AJ14">
        <v>91</v>
      </c>
      <c r="AK14">
        <f t="shared" si="8"/>
        <v>11.428571428571429</v>
      </c>
      <c r="AL14">
        <f t="shared" si="9"/>
        <v>11.428571428571429</v>
      </c>
      <c r="AM14">
        <v>0.5</v>
      </c>
      <c r="AN14">
        <f t="shared" si="10"/>
        <v>0.16500000000000001</v>
      </c>
      <c r="AO14">
        <f t="shared" si="11"/>
        <v>0.16500000000000001</v>
      </c>
      <c r="AP14">
        <f t="shared" si="12"/>
        <v>0.16500000000000001</v>
      </c>
    </row>
    <row r="15" spans="1:42" x14ac:dyDescent="0.25">
      <c r="A15" s="1">
        <v>40885</v>
      </c>
      <c r="B15" s="3">
        <f t="shared" si="1"/>
        <v>342</v>
      </c>
      <c r="C15" s="2">
        <v>0.45833333333333331</v>
      </c>
      <c r="D15">
        <v>6.8</v>
      </c>
      <c r="E15">
        <v>2.2000000000000002</v>
      </c>
      <c r="F15" s="3">
        <v>5.6</v>
      </c>
      <c r="G15">
        <v>1970</v>
      </c>
      <c r="H15">
        <v>56</v>
      </c>
      <c r="I15">
        <v>1</v>
      </c>
      <c r="J15">
        <v>0.26</v>
      </c>
      <c r="K15">
        <v>0.03</v>
      </c>
      <c r="L15">
        <v>0.72199999999999998</v>
      </c>
      <c r="M15">
        <v>0.28999999999999998</v>
      </c>
      <c r="N15">
        <v>0.73</v>
      </c>
      <c r="O15" s="6">
        <f t="shared" si="2"/>
        <v>0.03</v>
      </c>
      <c r="P15" s="6">
        <f t="shared" si="3"/>
        <v>0.72199999999999998</v>
      </c>
      <c r="S15">
        <v>5.8999999999999997E-2</v>
      </c>
      <c r="T15">
        <v>3.4000000000000002E-2</v>
      </c>
      <c r="U15">
        <f t="shared" si="4"/>
        <v>2.4999999999999994E-2</v>
      </c>
      <c r="V15">
        <v>2.5999999999999999E-2</v>
      </c>
      <c r="W15" s="6">
        <f t="shared" si="5"/>
        <v>2.5999999999999999E-2</v>
      </c>
      <c r="Y15" s="6">
        <f t="shared" si="14"/>
        <v>8.0000000000000036E-3</v>
      </c>
      <c r="AA15">
        <v>17</v>
      </c>
      <c r="AB15">
        <v>89</v>
      </c>
      <c r="AC15" s="4">
        <f t="shared" si="6"/>
        <v>15.13</v>
      </c>
      <c r="AD15" s="4">
        <f t="shared" si="7"/>
        <v>1.8699999999999992</v>
      </c>
      <c r="AE15">
        <v>4.5999999999999996</v>
      </c>
      <c r="AF15" s="4">
        <f t="shared" si="13"/>
        <v>1.1499999999999999</v>
      </c>
      <c r="AG15" s="4">
        <f t="shared" si="15"/>
        <v>3.4499999999999997</v>
      </c>
      <c r="AH15" s="4">
        <v>1</v>
      </c>
      <c r="AI15">
        <v>11.9</v>
      </c>
      <c r="AJ15">
        <v>98</v>
      </c>
      <c r="AK15">
        <f t="shared" si="8"/>
        <v>12.142857142857144</v>
      </c>
      <c r="AL15">
        <f t="shared" si="9"/>
        <v>12.142857142857144</v>
      </c>
      <c r="AM15">
        <v>0.5</v>
      </c>
      <c r="AN15">
        <f t="shared" si="10"/>
        <v>0.16500000000000001</v>
      </c>
      <c r="AO15">
        <f t="shared" si="11"/>
        <v>0.16500000000000001</v>
      </c>
      <c r="AP15">
        <f t="shared" si="12"/>
        <v>0.16500000000000001</v>
      </c>
    </row>
    <row r="16" spans="1:42" x14ac:dyDescent="0.25">
      <c r="A16" s="1">
        <v>40933</v>
      </c>
      <c r="B16" s="3">
        <f>_xlfn.DAYS(A16,A$68)</f>
        <v>25</v>
      </c>
      <c r="C16" s="2">
        <v>0.70833333333333337</v>
      </c>
      <c r="D16">
        <v>8.6</v>
      </c>
      <c r="E16">
        <v>7.9</v>
      </c>
      <c r="F16" s="3">
        <v>7.2</v>
      </c>
      <c r="G16">
        <v>22000</v>
      </c>
      <c r="H16">
        <v>623</v>
      </c>
      <c r="I16">
        <v>1.1000000000000001</v>
      </c>
      <c r="J16">
        <v>0.9</v>
      </c>
      <c r="K16">
        <v>0.03</v>
      </c>
      <c r="L16">
        <v>0.188</v>
      </c>
      <c r="M16">
        <v>0.93</v>
      </c>
      <c r="N16">
        <v>0.19</v>
      </c>
      <c r="O16" s="6">
        <f t="shared" si="2"/>
        <v>0.03</v>
      </c>
      <c r="P16" s="6">
        <f t="shared" si="3"/>
        <v>0.188</v>
      </c>
      <c r="S16">
        <v>0.25600000000000001</v>
      </c>
      <c r="T16">
        <v>5.5E-2</v>
      </c>
      <c r="U16">
        <f t="shared" si="4"/>
        <v>0.20100000000000001</v>
      </c>
      <c r="V16">
        <v>3.9E-2</v>
      </c>
      <c r="W16" s="6">
        <f t="shared" si="5"/>
        <v>3.9E-2</v>
      </c>
      <c r="Y16" s="6">
        <f t="shared" si="14"/>
        <v>1.6E-2</v>
      </c>
      <c r="AA16">
        <v>136</v>
      </c>
      <c r="AB16">
        <v>98</v>
      </c>
      <c r="AC16" s="4">
        <f t="shared" si="6"/>
        <v>133.28</v>
      </c>
      <c r="AD16" s="4">
        <f t="shared" si="7"/>
        <v>2.7199999999999989</v>
      </c>
      <c r="AE16">
        <v>11.2</v>
      </c>
      <c r="AF16" s="4">
        <f t="shared" si="13"/>
        <v>2.8</v>
      </c>
      <c r="AG16" s="4">
        <f t="shared" si="15"/>
        <v>8.3999999999999986</v>
      </c>
      <c r="AH16" s="4">
        <v>1</v>
      </c>
      <c r="AI16">
        <v>11.1</v>
      </c>
      <c r="AJ16">
        <v>98</v>
      </c>
      <c r="AK16">
        <f t="shared" si="8"/>
        <v>11.326530612244898</v>
      </c>
      <c r="AL16">
        <f t="shared" si="9"/>
        <v>11.326530612244898</v>
      </c>
      <c r="AM16">
        <v>0.5</v>
      </c>
      <c r="AN16">
        <f t="shared" si="10"/>
        <v>0.16500000000000001</v>
      </c>
      <c r="AO16">
        <f t="shared" si="11"/>
        <v>0.16500000000000001</v>
      </c>
      <c r="AP16">
        <f t="shared" si="12"/>
        <v>0.16500000000000001</v>
      </c>
    </row>
    <row r="17" spans="1:42" x14ac:dyDescent="0.25">
      <c r="A17" s="1">
        <v>40946</v>
      </c>
      <c r="B17" s="3">
        <f t="shared" ref="B17:B26" si="16">_xlfn.DAYS(A17,A$68)</f>
        <v>38</v>
      </c>
      <c r="C17" s="2">
        <v>0.46875</v>
      </c>
      <c r="D17">
        <v>8.5</v>
      </c>
      <c r="E17">
        <v>9.6999999999999993</v>
      </c>
      <c r="F17" s="3">
        <v>7.2</v>
      </c>
      <c r="G17">
        <v>1090</v>
      </c>
      <c r="H17">
        <v>31</v>
      </c>
      <c r="I17">
        <v>0.65</v>
      </c>
      <c r="J17">
        <v>0.27</v>
      </c>
      <c r="K17">
        <v>0.01</v>
      </c>
      <c r="L17">
        <v>0.36399999999999999</v>
      </c>
      <c r="M17">
        <v>0.28999999999999998</v>
      </c>
      <c r="N17">
        <v>0.37</v>
      </c>
      <c r="O17" s="6">
        <f t="shared" si="2"/>
        <v>0.01</v>
      </c>
      <c r="P17" s="6">
        <f t="shared" si="3"/>
        <v>0.36399999999999999</v>
      </c>
      <c r="S17">
        <v>5.0999999999999997E-2</v>
      </c>
      <c r="T17">
        <v>2.4E-2</v>
      </c>
      <c r="U17">
        <f t="shared" si="4"/>
        <v>2.6999999999999996E-2</v>
      </c>
      <c r="V17">
        <v>1.4E-2</v>
      </c>
      <c r="W17" s="6">
        <f t="shared" si="5"/>
        <v>1.4E-2</v>
      </c>
      <c r="Y17" s="6">
        <f t="shared" si="14"/>
        <v>0.01</v>
      </c>
      <c r="AA17">
        <v>11</v>
      </c>
      <c r="AB17">
        <v>98</v>
      </c>
      <c r="AC17" s="4">
        <f t="shared" si="6"/>
        <v>10.78</v>
      </c>
      <c r="AD17" s="4">
        <f t="shared" si="7"/>
        <v>0.22000000000000064</v>
      </c>
      <c r="AE17">
        <v>4.3</v>
      </c>
      <c r="AF17" s="4">
        <f t="shared" si="13"/>
        <v>1.075</v>
      </c>
      <c r="AG17" s="4">
        <f t="shared" si="15"/>
        <v>3.2249999999999996</v>
      </c>
      <c r="AH17" s="4">
        <v>1</v>
      </c>
      <c r="AI17">
        <v>11.1</v>
      </c>
      <c r="AJ17">
        <v>95</v>
      </c>
      <c r="AK17">
        <f t="shared" si="8"/>
        <v>11.684210526315789</v>
      </c>
      <c r="AL17">
        <f t="shared" si="9"/>
        <v>11.684210526315789</v>
      </c>
      <c r="AM17">
        <v>0.5</v>
      </c>
      <c r="AN17">
        <f t="shared" si="10"/>
        <v>0.16500000000000001</v>
      </c>
      <c r="AO17">
        <f t="shared" si="11"/>
        <v>0.16500000000000001</v>
      </c>
      <c r="AP17">
        <f t="shared" si="12"/>
        <v>0.16500000000000001</v>
      </c>
    </row>
    <row r="18" spans="1:42" x14ac:dyDescent="0.25">
      <c r="A18" s="1">
        <v>40980</v>
      </c>
      <c r="B18" s="3">
        <f t="shared" si="16"/>
        <v>72</v>
      </c>
      <c r="C18" s="2">
        <v>0.54166666666666663</v>
      </c>
      <c r="D18">
        <v>12</v>
      </c>
      <c r="E18">
        <v>16.600000000000001</v>
      </c>
      <c r="F18" s="3">
        <v>22.2</v>
      </c>
      <c r="G18">
        <v>8130</v>
      </c>
      <c r="H18">
        <v>230</v>
      </c>
      <c r="I18">
        <v>0.99</v>
      </c>
      <c r="J18">
        <v>0.8</v>
      </c>
      <c r="K18">
        <v>0.04</v>
      </c>
      <c r="L18">
        <v>0.14199999999999999</v>
      </c>
      <c r="M18">
        <v>0.84</v>
      </c>
      <c r="N18">
        <v>0.14000000000000001</v>
      </c>
      <c r="O18" s="6">
        <f t="shared" si="2"/>
        <v>0.04</v>
      </c>
      <c r="P18" s="6">
        <f t="shared" si="3"/>
        <v>0.14199999999999999</v>
      </c>
      <c r="S18">
        <v>0.245</v>
      </c>
      <c r="T18">
        <v>9.5000000000000001E-2</v>
      </c>
      <c r="U18">
        <f t="shared" si="4"/>
        <v>0.15</v>
      </c>
      <c r="V18">
        <v>7.2999999999999995E-2</v>
      </c>
      <c r="W18" s="6">
        <f t="shared" si="5"/>
        <v>7.2999999999999995E-2</v>
      </c>
      <c r="Y18" s="6">
        <f t="shared" si="14"/>
        <v>2.2000000000000006E-2</v>
      </c>
      <c r="AA18">
        <v>128</v>
      </c>
      <c r="AB18">
        <v>85</v>
      </c>
      <c r="AC18" s="4">
        <f t="shared" si="6"/>
        <v>108.8</v>
      </c>
      <c r="AD18" s="4">
        <f t="shared" si="7"/>
        <v>19.200000000000003</v>
      </c>
      <c r="AE18">
        <v>11.4</v>
      </c>
      <c r="AF18" s="4">
        <f t="shared" si="13"/>
        <v>2.85</v>
      </c>
      <c r="AG18" s="4">
        <f t="shared" si="15"/>
        <v>8.5500000000000007</v>
      </c>
      <c r="AH18" s="4">
        <v>1</v>
      </c>
      <c r="AI18">
        <v>20.7</v>
      </c>
      <c r="AJ18">
        <v>193</v>
      </c>
      <c r="AK18">
        <f t="shared" si="8"/>
        <v>10.72538860103627</v>
      </c>
      <c r="AL18">
        <f t="shared" si="9"/>
        <v>10.72538860103627</v>
      </c>
      <c r="AM18">
        <v>0.5</v>
      </c>
      <c r="AN18">
        <f t="shared" si="10"/>
        <v>0.16500000000000001</v>
      </c>
      <c r="AO18">
        <f t="shared" si="11"/>
        <v>0.16500000000000001</v>
      </c>
      <c r="AP18">
        <f t="shared" si="12"/>
        <v>0.16500000000000001</v>
      </c>
    </row>
    <row r="19" spans="1:42" x14ac:dyDescent="0.25">
      <c r="A19" s="1">
        <v>40989</v>
      </c>
      <c r="B19" s="3">
        <f t="shared" si="16"/>
        <v>81</v>
      </c>
      <c r="C19" s="2">
        <v>0.61458333333333337</v>
      </c>
      <c r="D19">
        <v>15.1</v>
      </c>
      <c r="E19">
        <v>15.9</v>
      </c>
      <c r="F19" s="3">
        <v>16.7</v>
      </c>
      <c r="G19">
        <v>12100</v>
      </c>
      <c r="H19">
        <v>343</v>
      </c>
      <c r="I19">
        <v>0.82</v>
      </c>
      <c r="J19">
        <v>0.66</v>
      </c>
      <c r="K19">
        <v>0.02</v>
      </c>
      <c r="L19">
        <v>0.13</v>
      </c>
      <c r="M19">
        <v>0.68</v>
      </c>
      <c r="N19">
        <v>0.13</v>
      </c>
      <c r="O19" s="6">
        <f t="shared" si="2"/>
        <v>0.02</v>
      </c>
      <c r="P19" s="6">
        <f t="shared" si="3"/>
        <v>0.13</v>
      </c>
      <c r="S19">
        <v>0.2</v>
      </c>
      <c r="T19">
        <v>8.4000000000000005E-2</v>
      </c>
      <c r="U19">
        <f t="shared" si="4"/>
        <v>0.11600000000000001</v>
      </c>
      <c r="V19">
        <v>5.8999999999999997E-2</v>
      </c>
      <c r="W19" s="6">
        <f t="shared" si="5"/>
        <v>5.8999999999999997E-2</v>
      </c>
      <c r="Y19" s="6">
        <f t="shared" si="14"/>
        <v>2.5000000000000008E-2</v>
      </c>
      <c r="AA19">
        <v>95</v>
      </c>
      <c r="AB19">
        <v>76</v>
      </c>
      <c r="AC19" s="4">
        <f t="shared" si="6"/>
        <v>72.2</v>
      </c>
      <c r="AD19" s="4">
        <f t="shared" si="7"/>
        <v>22.799999999999997</v>
      </c>
      <c r="AE19">
        <v>9.5</v>
      </c>
      <c r="AF19" s="4">
        <f t="shared" si="13"/>
        <v>2.375</v>
      </c>
      <c r="AG19" s="4">
        <f t="shared" si="15"/>
        <v>7.125</v>
      </c>
      <c r="AH19" s="4">
        <v>1</v>
      </c>
      <c r="AI19">
        <v>9.1</v>
      </c>
      <c r="AJ19">
        <v>92</v>
      </c>
      <c r="AK19">
        <f t="shared" si="8"/>
        <v>9.891304347826086</v>
      </c>
      <c r="AL19">
        <f t="shared" si="9"/>
        <v>9.891304347826086</v>
      </c>
      <c r="AM19">
        <v>0.5</v>
      </c>
      <c r="AN19">
        <f t="shared" si="10"/>
        <v>0.16500000000000001</v>
      </c>
      <c r="AO19">
        <f t="shared" si="11"/>
        <v>0.16500000000000001</v>
      </c>
      <c r="AP19">
        <f t="shared" si="12"/>
        <v>0.16500000000000001</v>
      </c>
    </row>
    <row r="20" spans="1:42" x14ac:dyDescent="0.25">
      <c r="A20" s="1">
        <v>41009</v>
      </c>
      <c r="B20" s="3">
        <f t="shared" si="16"/>
        <v>101</v>
      </c>
      <c r="C20" s="2">
        <v>0.45833333333333331</v>
      </c>
      <c r="D20">
        <v>20.7</v>
      </c>
      <c r="E20">
        <v>20.100000000000001</v>
      </c>
      <c r="F20" s="3">
        <v>21.7</v>
      </c>
      <c r="G20">
        <v>147</v>
      </c>
      <c r="H20">
        <v>4.2</v>
      </c>
      <c r="I20">
        <v>0.48</v>
      </c>
      <c r="J20">
        <v>0.31</v>
      </c>
      <c r="K20">
        <v>0.02</v>
      </c>
      <c r="L20">
        <v>0.14899999999999999</v>
      </c>
      <c r="M20">
        <v>0.33</v>
      </c>
      <c r="N20">
        <v>0.15</v>
      </c>
      <c r="O20" s="6">
        <f t="shared" si="2"/>
        <v>0.02</v>
      </c>
      <c r="P20" s="6">
        <f t="shared" si="3"/>
        <v>0.14899999999999999</v>
      </c>
      <c r="S20">
        <v>0.04</v>
      </c>
      <c r="T20">
        <v>1.4E-2</v>
      </c>
      <c r="U20">
        <f t="shared" si="4"/>
        <v>2.6000000000000002E-2</v>
      </c>
      <c r="V20">
        <v>7.0000000000000001E-3</v>
      </c>
      <c r="W20" s="6">
        <f t="shared" si="5"/>
        <v>7.0000000000000001E-3</v>
      </c>
      <c r="Y20" s="6">
        <f t="shared" si="14"/>
        <v>7.0000000000000001E-3</v>
      </c>
      <c r="AA20">
        <v>9</v>
      </c>
      <c r="AB20">
        <v>76</v>
      </c>
      <c r="AC20" s="4">
        <f t="shared" si="6"/>
        <v>6.84</v>
      </c>
      <c r="AD20" s="4">
        <f t="shared" si="7"/>
        <v>2.16</v>
      </c>
      <c r="AE20">
        <v>3.8</v>
      </c>
      <c r="AF20" s="4">
        <f t="shared" si="13"/>
        <v>0.95</v>
      </c>
      <c r="AG20" s="4">
        <f t="shared" si="15"/>
        <v>2.8499999999999996</v>
      </c>
      <c r="AH20" s="4">
        <v>1</v>
      </c>
      <c r="AI20">
        <v>8.6</v>
      </c>
      <c r="AJ20">
        <v>96</v>
      </c>
      <c r="AK20">
        <f t="shared" si="8"/>
        <v>8.9583333333333339</v>
      </c>
      <c r="AL20">
        <f t="shared" si="9"/>
        <v>8.9583333333333339</v>
      </c>
      <c r="AM20">
        <v>0.5</v>
      </c>
      <c r="AN20">
        <f t="shared" si="10"/>
        <v>0.16500000000000001</v>
      </c>
      <c r="AO20">
        <f t="shared" si="11"/>
        <v>0.16500000000000001</v>
      </c>
      <c r="AP20">
        <f t="shared" si="12"/>
        <v>0.16500000000000001</v>
      </c>
    </row>
    <row r="21" spans="1:42" x14ac:dyDescent="0.25">
      <c r="A21" s="1">
        <v>41073</v>
      </c>
      <c r="B21" s="3">
        <f t="shared" si="16"/>
        <v>165</v>
      </c>
      <c r="C21" s="2">
        <v>0.5</v>
      </c>
      <c r="D21">
        <v>28.1</v>
      </c>
      <c r="E21">
        <v>28.1</v>
      </c>
      <c r="F21" s="3">
        <v>27.8</v>
      </c>
      <c r="G21">
        <v>3.3</v>
      </c>
      <c r="H21">
        <v>0.09</v>
      </c>
      <c r="I21" t="s">
        <v>224</v>
      </c>
      <c r="J21" t="s">
        <v>225</v>
      </c>
      <c r="K21" t="s">
        <v>204</v>
      </c>
      <c r="L21" t="s">
        <v>226</v>
      </c>
      <c r="M21">
        <v>0.47</v>
      </c>
      <c r="N21" t="s">
        <v>204</v>
      </c>
      <c r="O21" s="6" t="str">
        <f t="shared" si="2"/>
        <v>&lt; 0.01</v>
      </c>
      <c r="P21" s="6" t="str">
        <f t="shared" si="3"/>
        <v>&lt; 0.010</v>
      </c>
      <c r="S21">
        <v>4.2000000000000003E-2</v>
      </c>
      <c r="T21">
        <v>0.01</v>
      </c>
      <c r="U21">
        <f t="shared" si="4"/>
        <v>3.2000000000000001E-2</v>
      </c>
      <c r="V21" t="s">
        <v>208</v>
      </c>
      <c r="W21" s="6" t="str">
        <f t="shared" si="5"/>
        <v>&lt; 0.004</v>
      </c>
      <c r="Y21" s="6" t="s">
        <v>342</v>
      </c>
      <c r="AA21">
        <v>9</v>
      </c>
      <c r="AB21">
        <v>95</v>
      </c>
      <c r="AC21" s="4">
        <f t="shared" si="6"/>
        <v>8.5499999999999989</v>
      </c>
      <c r="AD21" s="4">
        <f t="shared" si="7"/>
        <v>0.45000000000000107</v>
      </c>
      <c r="AE21">
        <v>4.9000000000000004</v>
      </c>
      <c r="AF21" s="4">
        <f t="shared" si="13"/>
        <v>1.2250000000000001</v>
      </c>
      <c r="AG21" s="4">
        <f t="shared" si="15"/>
        <v>3.6750000000000003</v>
      </c>
      <c r="AH21" s="4">
        <v>1</v>
      </c>
      <c r="AI21">
        <v>6.8</v>
      </c>
      <c r="AJ21">
        <v>87</v>
      </c>
      <c r="AK21">
        <f t="shared" si="8"/>
        <v>7.8160919540229887</v>
      </c>
      <c r="AL21">
        <f t="shared" si="9"/>
        <v>7.8160919540229887</v>
      </c>
      <c r="AM21">
        <v>0.5</v>
      </c>
      <c r="AN21">
        <f t="shared" si="10"/>
        <v>0.16500000000000001</v>
      </c>
      <c r="AO21">
        <f t="shared" si="11"/>
        <v>0.16500000000000001</v>
      </c>
      <c r="AP21">
        <f t="shared" si="12"/>
        <v>0.16500000000000001</v>
      </c>
    </row>
    <row r="22" spans="1:42" x14ac:dyDescent="0.25">
      <c r="A22" s="1">
        <v>41087</v>
      </c>
      <c r="B22" s="3">
        <f t="shared" si="16"/>
        <v>179</v>
      </c>
      <c r="C22" s="2">
        <v>0.51041666666666663</v>
      </c>
      <c r="D22">
        <v>34.700000000000003</v>
      </c>
      <c r="E22">
        <v>38.4</v>
      </c>
      <c r="F22" s="3">
        <v>36.700000000000003</v>
      </c>
      <c r="G22">
        <v>3.4</v>
      </c>
      <c r="H22">
        <v>0.09</v>
      </c>
      <c r="I22">
        <v>0.63</v>
      </c>
      <c r="J22" t="s">
        <v>229</v>
      </c>
      <c r="K22" t="s">
        <v>204</v>
      </c>
      <c r="L22">
        <v>1.7999999999999999E-2</v>
      </c>
      <c r="M22">
        <v>0.61</v>
      </c>
      <c r="N22">
        <v>0.02</v>
      </c>
      <c r="O22" s="6" t="str">
        <f t="shared" si="2"/>
        <v>&lt; 0.01</v>
      </c>
      <c r="P22" s="6">
        <f t="shared" si="3"/>
        <v>1.7999999999999999E-2</v>
      </c>
      <c r="S22">
        <v>6.8000000000000005E-2</v>
      </c>
      <c r="T22">
        <v>0.01</v>
      </c>
      <c r="U22">
        <f t="shared" si="4"/>
        <v>5.8000000000000003E-2</v>
      </c>
      <c r="V22" t="s">
        <v>208</v>
      </c>
      <c r="W22" s="6" t="str">
        <f t="shared" si="5"/>
        <v>&lt; 0.004</v>
      </c>
      <c r="Y22" s="6" t="s">
        <v>342</v>
      </c>
      <c r="AA22">
        <v>28</v>
      </c>
      <c r="AB22">
        <v>65</v>
      </c>
      <c r="AC22" s="4">
        <f t="shared" si="6"/>
        <v>18.2</v>
      </c>
      <c r="AD22" s="4">
        <f t="shared" si="7"/>
        <v>9.8000000000000007</v>
      </c>
      <c r="AE22">
        <v>6.5</v>
      </c>
      <c r="AF22" s="4">
        <f t="shared" si="13"/>
        <v>1.625</v>
      </c>
      <c r="AG22" s="4">
        <f t="shared" si="15"/>
        <v>4.875</v>
      </c>
      <c r="AH22" s="4">
        <v>1</v>
      </c>
      <c r="AI22">
        <v>8.3000000000000007</v>
      </c>
      <c r="AJ22">
        <v>120</v>
      </c>
      <c r="AK22">
        <f t="shared" si="8"/>
        <v>6.9166666666666679</v>
      </c>
      <c r="AL22">
        <f t="shared" si="9"/>
        <v>6.9166666666666679</v>
      </c>
      <c r="AM22">
        <v>0.5</v>
      </c>
      <c r="AN22">
        <f t="shared" si="10"/>
        <v>0.16500000000000001</v>
      </c>
      <c r="AO22">
        <f t="shared" si="11"/>
        <v>0.16500000000000001</v>
      </c>
      <c r="AP22">
        <f t="shared" si="12"/>
        <v>0.16500000000000001</v>
      </c>
    </row>
    <row r="23" spans="1:42" x14ac:dyDescent="0.25">
      <c r="A23" s="1">
        <v>41137</v>
      </c>
      <c r="B23" s="3">
        <f t="shared" si="16"/>
        <v>229</v>
      </c>
      <c r="C23" s="2">
        <v>0.41666666666666669</v>
      </c>
      <c r="D23">
        <v>28.7</v>
      </c>
      <c r="E23">
        <v>26.1</v>
      </c>
      <c r="F23" s="3">
        <v>33.9</v>
      </c>
      <c r="G23">
        <v>0.13</v>
      </c>
      <c r="H23">
        <f>G23/35.3147</f>
        <v>3.6811865880214188E-3</v>
      </c>
      <c r="I23">
        <v>0.72</v>
      </c>
      <c r="J23">
        <v>0.63</v>
      </c>
      <c r="K23">
        <v>0.05</v>
      </c>
      <c r="L23">
        <v>4.2000000000000003E-2</v>
      </c>
      <c r="M23">
        <v>0.68</v>
      </c>
      <c r="N23">
        <v>0.04</v>
      </c>
      <c r="O23" s="6">
        <f t="shared" si="2"/>
        <v>0.05</v>
      </c>
      <c r="P23" s="6">
        <f t="shared" si="3"/>
        <v>4.2000000000000003E-2</v>
      </c>
      <c r="S23">
        <v>5.7000000000000002E-2</v>
      </c>
      <c r="T23">
        <v>0.03</v>
      </c>
      <c r="U23">
        <f t="shared" si="4"/>
        <v>2.7000000000000003E-2</v>
      </c>
      <c r="V23">
        <v>8.9999999999999993E-3</v>
      </c>
      <c r="W23" s="6">
        <f t="shared" si="5"/>
        <v>8.9999999999999993E-3</v>
      </c>
      <c r="Y23" s="6">
        <f>T23-V23</f>
        <v>2.0999999999999998E-2</v>
      </c>
      <c r="AA23">
        <v>7</v>
      </c>
      <c r="AB23">
        <v>96</v>
      </c>
      <c r="AC23" s="4">
        <f t="shared" si="6"/>
        <v>6.72</v>
      </c>
      <c r="AD23" s="4">
        <f t="shared" si="7"/>
        <v>0.28000000000000025</v>
      </c>
      <c r="AE23">
        <v>6.9</v>
      </c>
      <c r="AF23" s="4">
        <f t="shared" si="13"/>
        <v>1.7250000000000001</v>
      </c>
      <c r="AG23" s="4">
        <f t="shared" si="15"/>
        <v>5.1750000000000007</v>
      </c>
      <c r="AH23" s="4">
        <v>1</v>
      </c>
      <c r="AI23">
        <v>4.5999999999999996</v>
      </c>
      <c r="AJ23">
        <v>59</v>
      </c>
      <c r="AK23">
        <f t="shared" si="8"/>
        <v>7.7966101694915251</v>
      </c>
      <c r="AL23">
        <f t="shared" si="9"/>
        <v>7.7966101694915251</v>
      </c>
      <c r="AM23">
        <v>0.5</v>
      </c>
      <c r="AN23">
        <f t="shared" si="10"/>
        <v>0.16500000000000001</v>
      </c>
      <c r="AO23">
        <f t="shared" si="11"/>
        <v>0.16500000000000001</v>
      </c>
      <c r="AP23">
        <f t="shared" si="12"/>
        <v>0.16500000000000001</v>
      </c>
    </row>
    <row r="24" spans="1:42" x14ac:dyDescent="0.25">
      <c r="A24" s="1">
        <v>41199</v>
      </c>
      <c r="B24" s="3">
        <f t="shared" si="16"/>
        <v>291</v>
      </c>
      <c r="C24" s="2">
        <v>0.54166666666666663</v>
      </c>
      <c r="D24">
        <v>18.600000000000001</v>
      </c>
      <c r="E24">
        <v>27.4</v>
      </c>
      <c r="F24" s="3">
        <v>22.8</v>
      </c>
      <c r="G24">
        <v>158</v>
      </c>
      <c r="H24">
        <v>4.5</v>
      </c>
      <c r="I24">
        <v>1.4</v>
      </c>
      <c r="J24">
        <v>0.86</v>
      </c>
      <c r="K24">
        <v>0.09</v>
      </c>
      <c r="L24">
        <v>0.46400000000000002</v>
      </c>
      <c r="M24">
        <v>0.95</v>
      </c>
      <c r="N24">
        <v>0.48</v>
      </c>
      <c r="O24" s="6">
        <f t="shared" si="2"/>
        <v>0.09</v>
      </c>
      <c r="P24" s="6">
        <f t="shared" si="3"/>
        <v>0.46400000000000002</v>
      </c>
      <c r="S24">
        <v>0.16600000000000001</v>
      </c>
      <c r="T24">
        <v>6.0999999999999999E-2</v>
      </c>
      <c r="U24">
        <f t="shared" si="4"/>
        <v>0.10500000000000001</v>
      </c>
      <c r="V24">
        <v>2.5999999999999999E-2</v>
      </c>
      <c r="W24" s="6">
        <f t="shared" si="5"/>
        <v>2.5999999999999999E-2</v>
      </c>
      <c r="Y24" s="6">
        <f>T24-V24</f>
        <v>3.5000000000000003E-2</v>
      </c>
      <c r="AA24">
        <v>41</v>
      </c>
      <c r="AB24">
        <v>88</v>
      </c>
      <c r="AC24" s="4">
        <f t="shared" si="6"/>
        <v>36.08</v>
      </c>
      <c r="AD24" s="4">
        <f t="shared" si="7"/>
        <v>4.9200000000000017</v>
      </c>
      <c r="AE24">
        <v>10.199999999999999</v>
      </c>
      <c r="AF24" s="4">
        <f t="shared" si="13"/>
        <v>2.5499999999999998</v>
      </c>
      <c r="AG24" s="4">
        <f t="shared" si="15"/>
        <v>7.6499999999999995</v>
      </c>
      <c r="AH24" s="4">
        <v>1</v>
      </c>
      <c r="AI24">
        <v>7</v>
      </c>
      <c r="AJ24">
        <v>77</v>
      </c>
      <c r="AK24">
        <f t="shared" si="8"/>
        <v>9.0909090909090899</v>
      </c>
      <c r="AL24">
        <f t="shared" si="9"/>
        <v>9.0909090909090899</v>
      </c>
      <c r="AM24">
        <v>0.5</v>
      </c>
      <c r="AN24">
        <f t="shared" si="10"/>
        <v>0.16500000000000001</v>
      </c>
      <c r="AO24">
        <f t="shared" si="11"/>
        <v>0.16500000000000001</v>
      </c>
      <c r="AP24">
        <f t="shared" si="12"/>
        <v>0.16500000000000001</v>
      </c>
    </row>
    <row r="25" spans="1:42" x14ac:dyDescent="0.25">
      <c r="A25" s="1">
        <v>41206</v>
      </c>
      <c r="B25" s="3">
        <f t="shared" si="16"/>
        <v>298</v>
      </c>
      <c r="C25" s="2">
        <v>0.54166666666666663</v>
      </c>
      <c r="D25">
        <v>22.6</v>
      </c>
      <c r="E25">
        <v>30.1</v>
      </c>
      <c r="F25" s="3">
        <v>26.7</v>
      </c>
      <c r="G25">
        <v>24</v>
      </c>
      <c r="H25">
        <v>0.68</v>
      </c>
      <c r="I25">
        <v>1.2</v>
      </c>
      <c r="J25">
        <v>0.74</v>
      </c>
      <c r="K25">
        <v>0.02</v>
      </c>
      <c r="L25">
        <v>0.45200000000000001</v>
      </c>
      <c r="M25">
        <v>0.76</v>
      </c>
      <c r="N25">
        <v>0.46</v>
      </c>
      <c r="O25" s="6">
        <f t="shared" si="2"/>
        <v>0.02</v>
      </c>
      <c r="P25" s="6">
        <f t="shared" si="3"/>
        <v>0.45200000000000001</v>
      </c>
      <c r="S25">
        <v>9.9000000000000005E-2</v>
      </c>
      <c r="T25">
        <v>3.6999999999999998E-2</v>
      </c>
      <c r="U25">
        <f t="shared" si="4"/>
        <v>6.2000000000000006E-2</v>
      </c>
      <c r="V25">
        <v>0.02</v>
      </c>
      <c r="W25" s="6">
        <f t="shared" si="5"/>
        <v>0.02</v>
      </c>
      <c r="Y25" s="6">
        <f>T25-V25</f>
        <v>1.6999999999999998E-2</v>
      </c>
      <c r="AA25">
        <v>16</v>
      </c>
      <c r="AB25">
        <v>89</v>
      </c>
      <c r="AC25" s="4">
        <f t="shared" si="6"/>
        <v>14.24</v>
      </c>
      <c r="AD25" s="4">
        <f t="shared" si="7"/>
        <v>1.7599999999999998</v>
      </c>
      <c r="AE25">
        <v>8.8000000000000007</v>
      </c>
      <c r="AF25" s="4">
        <f t="shared" si="13"/>
        <v>2.2000000000000002</v>
      </c>
      <c r="AG25" s="4">
        <f t="shared" si="15"/>
        <v>6.6000000000000005</v>
      </c>
      <c r="AH25" s="4">
        <v>1</v>
      </c>
      <c r="AI25">
        <v>6.7</v>
      </c>
      <c r="AJ25">
        <v>78</v>
      </c>
      <c r="AK25">
        <f t="shared" si="8"/>
        <v>8.5897435897435894</v>
      </c>
      <c r="AL25">
        <f t="shared" si="9"/>
        <v>8.5897435897435894</v>
      </c>
      <c r="AM25">
        <v>0.5</v>
      </c>
      <c r="AN25">
        <f t="shared" si="10"/>
        <v>0.16500000000000001</v>
      </c>
      <c r="AO25">
        <f t="shared" si="11"/>
        <v>0.16500000000000001</v>
      </c>
      <c r="AP25">
        <f t="shared" si="12"/>
        <v>0.16500000000000001</v>
      </c>
    </row>
    <row r="26" spans="1:42" x14ac:dyDescent="0.25">
      <c r="A26" s="1">
        <v>41261</v>
      </c>
      <c r="B26" s="3">
        <f t="shared" si="16"/>
        <v>353</v>
      </c>
      <c r="C26" s="2">
        <v>0.45833333333333331</v>
      </c>
      <c r="D26">
        <v>8.6999999999999993</v>
      </c>
      <c r="E26">
        <v>15.4</v>
      </c>
      <c r="F26" s="3">
        <v>16.100000000000001</v>
      </c>
      <c r="G26">
        <v>6.3</v>
      </c>
      <c r="H26">
        <v>0.18</v>
      </c>
      <c r="I26">
        <v>1.2</v>
      </c>
      <c r="J26">
        <v>0.82</v>
      </c>
      <c r="K26">
        <v>0.03</v>
      </c>
      <c r="L26">
        <v>0.315</v>
      </c>
      <c r="M26">
        <v>0.86</v>
      </c>
      <c r="N26">
        <v>0.33</v>
      </c>
      <c r="O26" s="6">
        <f t="shared" si="2"/>
        <v>0.03</v>
      </c>
      <c r="P26" s="6">
        <f t="shared" si="3"/>
        <v>0.315</v>
      </c>
      <c r="S26">
        <v>4.5999999999999999E-2</v>
      </c>
      <c r="T26">
        <v>2.1000000000000001E-2</v>
      </c>
      <c r="U26">
        <f t="shared" si="4"/>
        <v>2.4999999999999998E-2</v>
      </c>
      <c r="V26" t="s">
        <v>208</v>
      </c>
      <c r="W26" s="6" t="str">
        <f t="shared" si="5"/>
        <v>&lt; 0.004</v>
      </c>
      <c r="Y26" s="6" t="s">
        <v>344</v>
      </c>
      <c r="AA26">
        <v>3</v>
      </c>
      <c r="AB26">
        <v>92</v>
      </c>
      <c r="AC26" s="4">
        <f t="shared" si="6"/>
        <v>2.7600000000000002</v>
      </c>
      <c r="AD26" s="4">
        <f t="shared" si="7"/>
        <v>0.23999999999999977</v>
      </c>
      <c r="AE26">
        <v>10.1</v>
      </c>
      <c r="AF26" s="4">
        <f t="shared" si="13"/>
        <v>2.5249999999999999</v>
      </c>
      <c r="AG26" s="4">
        <f t="shared" si="15"/>
        <v>7.5749999999999993</v>
      </c>
      <c r="AH26" s="4">
        <v>1</v>
      </c>
      <c r="AI26">
        <v>9.1999999999999993</v>
      </c>
      <c r="AJ26">
        <v>81</v>
      </c>
      <c r="AK26">
        <f t="shared" si="8"/>
        <v>11.358024691358024</v>
      </c>
      <c r="AL26">
        <f t="shared" si="9"/>
        <v>11.358024691358024</v>
      </c>
      <c r="AM26">
        <v>0.5</v>
      </c>
      <c r="AN26">
        <f t="shared" si="10"/>
        <v>0.16500000000000001</v>
      </c>
      <c r="AO26">
        <f t="shared" si="11"/>
        <v>0.16500000000000001</v>
      </c>
      <c r="AP26">
        <f t="shared" si="12"/>
        <v>0.16500000000000001</v>
      </c>
    </row>
    <row r="27" spans="1:42" x14ac:dyDescent="0.25">
      <c r="A27" s="1">
        <v>41288</v>
      </c>
      <c r="B27" s="3">
        <f>_xlfn.DAYS(A27,A$69)</f>
        <v>14</v>
      </c>
      <c r="C27" s="2">
        <v>0.48958333333333331</v>
      </c>
      <c r="D27">
        <v>6.8</v>
      </c>
      <c r="E27">
        <v>9.6999999999999993</v>
      </c>
      <c r="F27" s="3">
        <v>0.6</v>
      </c>
      <c r="G27">
        <v>1390</v>
      </c>
      <c r="H27">
        <v>39</v>
      </c>
      <c r="I27">
        <v>1.7</v>
      </c>
      <c r="J27">
        <v>1</v>
      </c>
      <c r="K27">
        <v>0.04</v>
      </c>
      <c r="L27">
        <v>0.62</v>
      </c>
      <c r="M27">
        <v>1</v>
      </c>
      <c r="N27">
        <v>0.62</v>
      </c>
      <c r="O27" s="6">
        <f t="shared" si="2"/>
        <v>0.04</v>
      </c>
      <c r="P27" s="6">
        <f t="shared" si="3"/>
        <v>0.62</v>
      </c>
      <c r="S27">
        <v>0.30399999999999999</v>
      </c>
      <c r="T27">
        <v>8.1000000000000003E-2</v>
      </c>
      <c r="U27">
        <f t="shared" si="4"/>
        <v>0.22299999999999998</v>
      </c>
      <c r="V27">
        <v>5.5E-2</v>
      </c>
      <c r="W27" s="6">
        <f t="shared" si="5"/>
        <v>5.5E-2</v>
      </c>
      <c r="Y27" s="6">
        <f t="shared" ref="Y27:Y33" si="17">T27-V27</f>
        <v>2.6000000000000002E-2</v>
      </c>
      <c r="AA27">
        <v>138</v>
      </c>
      <c r="AB27">
        <v>89</v>
      </c>
      <c r="AC27" s="4">
        <f t="shared" si="6"/>
        <v>122.82000000000001</v>
      </c>
      <c r="AD27" s="4">
        <f t="shared" si="7"/>
        <v>15.179999999999993</v>
      </c>
      <c r="AE27">
        <v>12.7</v>
      </c>
      <c r="AF27" s="4">
        <f t="shared" si="13"/>
        <v>3.1749999999999998</v>
      </c>
      <c r="AG27" s="4">
        <f t="shared" si="15"/>
        <v>9.5249999999999986</v>
      </c>
      <c r="AH27" s="4">
        <v>1</v>
      </c>
      <c r="AI27">
        <v>11.4</v>
      </c>
      <c r="AJ27">
        <v>95</v>
      </c>
      <c r="AK27">
        <f t="shared" si="8"/>
        <v>12.000000000000002</v>
      </c>
      <c r="AL27">
        <f t="shared" si="9"/>
        <v>12.000000000000002</v>
      </c>
      <c r="AM27">
        <v>0.5</v>
      </c>
      <c r="AN27">
        <f t="shared" si="10"/>
        <v>0.16500000000000001</v>
      </c>
      <c r="AO27">
        <f t="shared" si="11"/>
        <v>0.16500000000000001</v>
      </c>
      <c r="AP27">
        <f t="shared" si="12"/>
        <v>0.16500000000000001</v>
      </c>
    </row>
    <row r="28" spans="1:42" x14ac:dyDescent="0.25">
      <c r="A28" s="1">
        <v>41305</v>
      </c>
      <c r="B28" s="3">
        <f t="shared" ref="B28:B38" si="18">_xlfn.DAYS(A28,A$69)</f>
        <v>31</v>
      </c>
      <c r="C28" s="2">
        <v>0.5625</v>
      </c>
      <c r="D28">
        <v>10.199999999999999</v>
      </c>
      <c r="F28" s="3">
        <v>-6.7</v>
      </c>
      <c r="G28" t="s">
        <v>235</v>
      </c>
      <c r="H28" t="s">
        <v>236</v>
      </c>
      <c r="I28">
        <v>1.5</v>
      </c>
      <c r="J28">
        <v>1</v>
      </c>
      <c r="K28">
        <v>0.04</v>
      </c>
      <c r="L28">
        <v>0.39100000000000001</v>
      </c>
      <c r="M28">
        <v>1.1000000000000001</v>
      </c>
      <c r="N28">
        <v>0.4</v>
      </c>
      <c r="O28" s="6">
        <f t="shared" si="2"/>
        <v>0.04</v>
      </c>
      <c r="P28" s="6">
        <f t="shared" si="3"/>
        <v>0.39100000000000001</v>
      </c>
      <c r="S28">
        <v>0.23799999999999999</v>
      </c>
      <c r="T28">
        <v>0.109</v>
      </c>
      <c r="U28">
        <f t="shared" si="4"/>
        <v>0.129</v>
      </c>
      <c r="V28">
        <v>7.5999999999999998E-2</v>
      </c>
      <c r="W28" s="6">
        <f t="shared" si="5"/>
        <v>7.5999999999999998E-2</v>
      </c>
      <c r="Y28" s="6">
        <f t="shared" si="17"/>
        <v>3.3000000000000002E-2</v>
      </c>
      <c r="AA28">
        <v>61</v>
      </c>
      <c r="AB28">
        <v>92</v>
      </c>
      <c r="AC28" s="4">
        <f t="shared" si="6"/>
        <v>56.120000000000005</v>
      </c>
      <c r="AD28" s="4">
        <f t="shared" si="7"/>
        <v>4.8799999999999955</v>
      </c>
      <c r="AE28">
        <v>12.2</v>
      </c>
      <c r="AF28" s="4">
        <f t="shared" si="13"/>
        <v>3.05</v>
      </c>
      <c r="AG28" s="4">
        <f t="shared" si="15"/>
        <v>9.1499999999999986</v>
      </c>
      <c r="AH28" s="4">
        <v>1</v>
      </c>
      <c r="AI28">
        <v>10</v>
      </c>
      <c r="AM28">
        <v>0.5</v>
      </c>
      <c r="AN28">
        <f t="shared" si="10"/>
        <v>0.16500000000000001</v>
      </c>
      <c r="AO28">
        <f t="shared" si="11"/>
        <v>0.16500000000000001</v>
      </c>
      <c r="AP28">
        <f t="shared" si="12"/>
        <v>0.16500000000000001</v>
      </c>
    </row>
    <row r="29" spans="1:42" x14ac:dyDescent="0.25">
      <c r="A29" s="1">
        <v>41339</v>
      </c>
      <c r="B29" s="3">
        <f t="shared" si="18"/>
        <v>65</v>
      </c>
      <c r="C29" s="2">
        <v>0.5625</v>
      </c>
      <c r="D29">
        <v>31</v>
      </c>
      <c r="F29" s="3">
        <v>9.4</v>
      </c>
      <c r="G29">
        <v>235</v>
      </c>
      <c r="H29">
        <v>6.7</v>
      </c>
      <c r="I29">
        <v>0.55000000000000004</v>
      </c>
      <c r="J29" t="s">
        <v>238</v>
      </c>
      <c r="K29" t="s">
        <v>204</v>
      </c>
      <c r="L29">
        <v>0.25800000000000001</v>
      </c>
      <c r="M29">
        <v>0.28999999999999998</v>
      </c>
      <c r="N29">
        <v>0.26</v>
      </c>
      <c r="O29" s="6" t="str">
        <f t="shared" si="2"/>
        <v>&lt; 0.01</v>
      </c>
      <c r="P29" s="6">
        <f t="shared" si="3"/>
        <v>0.25800000000000001</v>
      </c>
      <c r="S29">
        <v>3.5000000000000003E-2</v>
      </c>
      <c r="T29">
        <v>1.4999999999999999E-2</v>
      </c>
      <c r="U29">
        <f t="shared" si="4"/>
        <v>2.0000000000000004E-2</v>
      </c>
      <c r="V29">
        <v>5.0000000000000001E-3</v>
      </c>
      <c r="W29" s="6">
        <f t="shared" si="5"/>
        <v>5.0000000000000001E-3</v>
      </c>
      <c r="Y29" s="6">
        <f t="shared" si="17"/>
        <v>9.9999999999999985E-3</v>
      </c>
      <c r="AA29">
        <v>8</v>
      </c>
      <c r="AB29">
        <v>84</v>
      </c>
      <c r="AC29" s="4">
        <f t="shared" si="6"/>
        <v>6.72</v>
      </c>
      <c r="AD29" s="4">
        <f t="shared" si="7"/>
        <v>1.2800000000000002</v>
      </c>
      <c r="AE29">
        <v>3.4</v>
      </c>
      <c r="AF29" s="4">
        <f t="shared" si="13"/>
        <v>0.85</v>
      </c>
      <c r="AG29" s="4">
        <f t="shared" si="15"/>
        <v>2.5499999999999998</v>
      </c>
      <c r="AH29" s="4">
        <v>1</v>
      </c>
      <c r="AI29">
        <v>11.8</v>
      </c>
      <c r="AM29">
        <v>0.5</v>
      </c>
      <c r="AN29">
        <f t="shared" si="10"/>
        <v>0.16500000000000001</v>
      </c>
      <c r="AO29">
        <f t="shared" si="11"/>
        <v>0.16500000000000001</v>
      </c>
      <c r="AP29">
        <f t="shared" si="12"/>
        <v>0.16500000000000001</v>
      </c>
    </row>
    <row r="30" spans="1:42" x14ac:dyDescent="0.25">
      <c r="A30" s="1">
        <v>41344</v>
      </c>
      <c r="B30" s="3">
        <f t="shared" si="18"/>
        <v>70</v>
      </c>
      <c r="C30" s="2">
        <v>0.6875</v>
      </c>
      <c r="D30">
        <v>10.8</v>
      </c>
      <c r="F30" s="3">
        <v>10</v>
      </c>
      <c r="G30">
        <v>3480</v>
      </c>
      <c r="H30">
        <v>98</v>
      </c>
      <c r="I30">
        <v>1.1000000000000001</v>
      </c>
      <c r="J30">
        <v>0.82</v>
      </c>
      <c r="K30">
        <v>0.04</v>
      </c>
      <c r="L30">
        <v>0.255</v>
      </c>
      <c r="M30">
        <v>0.86</v>
      </c>
      <c r="N30">
        <v>0.26</v>
      </c>
      <c r="O30" s="6">
        <f t="shared" si="2"/>
        <v>0.04</v>
      </c>
      <c r="P30" s="6">
        <f t="shared" si="3"/>
        <v>0.255</v>
      </c>
      <c r="S30">
        <v>0.21299999999999999</v>
      </c>
      <c r="T30">
        <v>9.0999999999999998E-2</v>
      </c>
      <c r="U30">
        <f t="shared" si="4"/>
        <v>0.122</v>
      </c>
      <c r="V30">
        <v>6.6000000000000003E-2</v>
      </c>
      <c r="W30" s="6">
        <f t="shared" si="5"/>
        <v>6.6000000000000003E-2</v>
      </c>
      <c r="Y30" s="6">
        <f t="shared" si="17"/>
        <v>2.4999999999999994E-2</v>
      </c>
      <c r="AA30">
        <v>69</v>
      </c>
      <c r="AB30">
        <v>96</v>
      </c>
      <c r="AC30" s="4">
        <f t="shared" si="6"/>
        <v>66.239999999999995</v>
      </c>
      <c r="AD30" s="4">
        <f t="shared" si="7"/>
        <v>2.7600000000000051</v>
      </c>
      <c r="AE30">
        <v>12.3</v>
      </c>
      <c r="AF30" s="4">
        <f t="shared" si="13"/>
        <v>3.0750000000000002</v>
      </c>
      <c r="AG30" s="4">
        <f t="shared" si="15"/>
        <v>9.2250000000000014</v>
      </c>
      <c r="AH30" s="4">
        <v>1</v>
      </c>
      <c r="AI30">
        <v>10.6</v>
      </c>
      <c r="AM30">
        <v>0.5</v>
      </c>
      <c r="AN30">
        <f t="shared" si="10"/>
        <v>0.16500000000000001</v>
      </c>
      <c r="AO30">
        <f t="shared" si="11"/>
        <v>0.16500000000000001</v>
      </c>
      <c r="AP30">
        <f t="shared" si="12"/>
        <v>0.16500000000000001</v>
      </c>
    </row>
    <row r="31" spans="1:42" x14ac:dyDescent="0.25">
      <c r="A31" s="1">
        <v>41367</v>
      </c>
      <c r="B31" s="3">
        <f t="shared" si="18"/>
        <v>93</v>
      </c>
      <c r="C31" s="2">
        <v>0.70833333333333337</v>
      </c>
      <c r="D31">
        <v>9.4</v>
      </c>
      <c r="F31" s="3">
        <v>8.3000000000000007</v>
      </c>
      <c r="G31">
        <v>10500</v>
      </c>
      <c r="H31">
        <v>297</v>
      </c>
      <c r="I31">
        <v>1.1000000000000001</v>
      </c>
      <c r="J31">
        <v>0.89</v>
      </c>
      <c r="K31">
        <v>0.03</v>
      </c>
      <c r="L31">
        <v>0.14199999999999999</v>
      </c>
      <c r="M31">
        <v>0.92</v>
      </c>
      <c r="N31">
        <v>0.14000000000000001</v>
      </c>
      <c r="O31" s="6">
        <f t="shared" si="2"/>
        <v>0.03</v>
      </c>
      <c r="P31" s="6">
        <f t="shared" si="3"/>
        <v>0.14199999999999999</v>
      </c>
      <c r="S31">
        <v>0.378</v>
      </c>
      <c r="T31">
        <v>8.5999999999999993E-2</v>
      </c>
      <c r="U31">
        <f t="shared" si="4"/>
        <v>0.29200000000000004</v>
      </c>
      <c r="V31">
        <v>6.4000000000000001E-2</v>
      </c>
      <c r="W31" s="6">
        <f t="shared" si="5"/>
        <v>6.4000000000000001E-2</v>
      </c>
      <c r="Y31" s="6">
        <f t="shared" si="17"/>
        <v>2.1999999999999992E-2</v>
      </c>
      <c r="AA31">
        <v>478</v>
      </c>
      <c r="AB31">
        <v>40</v>
      </c>
      <c r="AC31" s="4">
        <f t="shared" si="6"/>
        <v>191.20000000000002</v>
      </c>
      <c r="AD31" s="4">
        <f t="shared" si="7"/>
        <v>286.79999999999995</v>
      </c>
      <c r="AE31">
        <v>12.5</v>
      </c>
      <c r="AF31" s="4">
        <f t="shared" si="13"/>
        <v>3.125</v>
      </c>
      <c r="AG31" s="4">
        <f t="shared" si="15"/>
        <v>9.375</v>
      </c>
      <c r="AH31" s="4">
        <v>1</v>
      </c>
      <c r="AI31">
        <v>10.5</v>
      </c>
      <c r="AJ31">
        <v>94</v>
      </c>
      <c r="AK31">
        <f t="shared" si="8"/>
        <v>11.170212765957448</v>
      </c>
      <c r="AL31">
        <f t="shared" si="9"/>
        <v>11.170212765957448</v>
      </c>
      <c r="AM31">
        <v>0.5</v>
      </c>
      <c r="AN31">
        <f t="shared" si="10"/>
        <v>0.16500000000000001</v>
      </c>
      <c r="AO31">
        <f t="shared" si="11"/>
        <v>0.16500000000000001</v>
      </c>
      <c r="AP31">
        <f t="shared" si="12"/>
        <v>0.16500000000000001</v>
      </c>
    </row>
    <row r="32" spans="1:42" x14ac:dyDescent="0.25">
      <c r="A32" s="1">
        <v>41389</v>
      </c>
      <c r="B32" s="3">
        <f t="shared" si="18"/>
        <v>115</v>
      </c>
      <c r="C32" s="2">
        <v>0.4375</v>
      </c>
      <c r="D32">
        <v>15.1</v>
      </c>
      <c r="E32">
        <v>10.3</v>
      </c>
      <c r="F32" s="3">
        <v>14.4</v>
      </c>
      <c r="G32">
        <v>451</v>
      </c>
      <c r="H32">
        <v>13</v>
      </c>
      <c r="I32">
        <v>0.36</v>
      </c>
      <c r="J32" t="s">
        <v>239</v>
      </c>
      <c r="K32" t="s">
        <v>204</v>
      </c>
      <c r="L32">
        <v>8.8999999999999996E-2</v>
      </c>
      <c r="M32">
        <v>0.27</v>
      </c>
      <c r="N32">
        <v>0.09</v>
      </c>
      <c r="O32" s="6" t="str">
        <f t="shared" si="2"/>
        <v>&lt; 0.01</v>
      </c>
      <c r="P32" s="6">
        <f t="shared" si="3"/>
        <v>8.8999999999999996E-2</v>
      </c>
      <c r="S32">
        <v>3.4000000000000002E-2</v>
      </c>
      <c r="T32">
        <v>1.2999999999999999E-2</v>
      </c>
      <c r="U32">
        <f t="shared" si="4"/>
        <v>2.1000000000000005E-2</v>
      </c>
      <c r="V32">
        <v>5.0000000000000001E-3</v>
      </c>
      <c r="W32" s="6">
        <f t="shared" si="5"/>
        <v>5.0000000000000001E-3</v>
      </c>
      <c r="Y32" s="6">
        <f t="shared" si="17"/>
        <v>8.0000000000000002E-3</v>
      </c>
      <c r="AA32">
        <v>11</v>
      </c>
      <c r="AB32">
        <v>89</v>
      </c>
      <c r="AC32" s="4">
        <f t="shared" si="6"/>
        <v>9.7900000000000009</v>
      </c>
      <c r="AD32" s="4">
        <f t="shared" si="7"/>
        <v>1.2099999999999991</v>
      </c>
      <c r="AE32">
        <v>4.0999999999999996</v>
      </c>
      <c r="AF32" s="4">
        <f t="shared" si="13"/>
        <v>1.0249999999999999</v>
      </c>
      <c r="AG32" s="4">
        <f t="shared" si="15"/>
        <v>3.0749999999999997</v>
      </c>
      <c r="AH32" s="4">
        <v>1</v>
      </c>
      <c r="AI32">
        <v>9.8000000000000007</v>
      </c>
      <c r="AM32">
        <v>0.5</v>
      </c>
      <c r="AN32">
        <f t="shared" si="10"/>
        <v>0.16500000000000001</v>
      </c>
      <c r="AO32">
        <f t="shared" si="11"/>
        <v>0.16500000000000001</v>
      </c>
      <c r="AP32">
        <f t="shared" si="12"/>
        <v>0.16500000000000001</v>
      </c>
    </row>
    <row r="33" spans="1:42" x14ac:dyDescent="0.25">
      <c r="A33" s="1">
        <v>41416</v>
      </c>
      <c r="B33" s="3">
        <f t="shared" si="18"/>
        <v>142</v>
      </c>
      <c r="C33" s="2">
        <v>0.52083333333333337</v>
      </c>
      <c r="D33">
        <v>19.899999999999999</v>
      </c>
      <c r="E33">
        <v>27.7</v>
      </c>
      <c r="F33" s="3">
        <v>25</v>
      </c>
      <c r="G33">
        <v>5380</v>
      </c>
      <c r="H33">
        <v>152</v>
      </c>
      <c r="I33">
        <v>0.98</v>
      </c>
      <c r="J33">
        <v>0.81</v>
      </c>
      <c r="K33">
        <v>0.05</v>
      </c>
      <c r="L33">
        <v>0.11799999999999999</v>
      </c>
      <c r="M33">
        <v>0.86</v>
      </c>
      <c r="N33">
        <v>0.12</v>
      </c>
      <c r="O33" s="6">
        <f t="shared" si="2"/>
        <v>0.05</v>
      </c>
      <c r="P33" s="6">
        <f t="shared" si="3"/>
        <v>0.11799999999999999</v>
      </c>
      <c r="S33">
        <v>0.189</v>
      </c>
      <c r="T33">
        <v>4.2999999999999997E-2</v>
      </c>
      <c r="U33">
        <f t="shared" si="4"/>
        <v>0.14600000000000002</v>
      </c>
      <c r="V33">
        <v>2.5000000000000001E-2</v>
      </c>
      <c r="W33" s="6">
        <f t="shared" si="5"/>
        <v>2.5000000000000001E-2</v>
      </c>
      <c r="Y33" s="6">
        <f t="shared" si="17"/>
        <v>1.7999999999999995E-2</v>
      </c>
      <c r="AA33">
        <v>112</v>
      </c>
      <c r="AB33">
        <v>83</v>
      </c>
      <c r="AC33" s="4">
        <f t="shared" si="6"/>
        <v>92.96</v>
      </c>
      <c r="AD33" s="4">
        <f t="shared" si="7"/>
        <v>19.040000000000006</v>
      </c>
      <c r="AE33">
        <v>13.7</v>
      </c>
      <c r="AF33" s="4">
        <f t="shared" si="13"/>
        <v>3.4249999999999998</v>
      </c>
      <c r="AG33" s="4">
        <f t="shared" si="15"/>
        <v>10.274999999999999</v>
      </c>
      <c r="AH33" s="4">
        <v>1</v>
      </c>
      <c r="AI33">
        <v>7.7</v>
      </c>
      <c r="AJ33">
        <v>86</v>
      </c>
      <c r="AK33">
        <f t="shared" si="8"/>
        <v>8.9534883720930232</v>
      </c>
      <c r="AL33">
        <f t="shared" si="9"/>
        <v>8.9534883720930232</v>
      </c>
      <c r="AM33">
        <v>0.5</v>
      </c>
      <c r="AN33">
        <f t="shared" si="10"/>
        <v>0.16500000000000001</v>
      </c>
      <c r="AO33">
        <f t="shared" si="11"/>
        <v>0.16500000000000001</v>
      </c>
      <c r="AP33">
        <f t="shared" si="12"/>
        <v>0.16500000000000001</v>
      </c>
    </row>
    <row r="34" spans="1:42" x14ac:dyDescent="0.25">
      <c r="A34" s="1">
        <v>41451</v>
      </c>
      <c r="B34" s="3">
        <f t="shared" si="18"/>
        <v>177</v>
      </c>
      <c r="C34" s="2">
        <v>0.5</v>
      </c>
      <c r="D34">
        <v>30</v>
      </c>
      <c r="E34">
        <v>29.1</v>
      </c>
      <c r="F34" s="3">
        <v>32.200000000000003</v>
      </c>
      <c r="G34">
        <v>117</v>
      </c>
      <c r="H34">
        <v>3.3</v>
      </c>
      <c r="I34" t="s">
        <v>240</v>
      </c>
      <c r="J34" t="s">
        <v>241</v>
      </c>
      <c r="K34" t="s">
        <v>204</v>
      </c>
      <c r="L34" t="s">
        <v>226</v>
      </c>
      <c r="M34">
        <v>0.73</v>
      </c>
      <c r="N34" t="s">
        <v>204</v>
      </c>
      <c r="O34" s="6" t="str">
        <f t="shared" si="2"/>
        <v>&lt; 0.01</v>
      </c>
      <c r="P34" s="6" t="str">
        <f t="shared" si="3"/>
        <v>&lt; 0.010</v>
      </c>
      <c r="S34">
        <v>8.4000000000000005E-2</v>
      </c>
      <c r="T34">
        <v>1.2999999999999999E-2</v>
      </c>
      <c r="U34">
        <f t="shared" si="4"/>
        <v>7.1000000000000008E-2</v>
      </c>
      <c r="V34" t="s">
        <v>208</v>
      </c>
      <c r="W34" s="6" t="str">
        <f t="shared" si="5"/>
        <v>&lt; 0.004</v>
      </c>
      <c r="Y34" s="6" t="s">
        <v>343</v>
      </c>
      <c r="AA34">
        <v>16</v>
      </c>
      <c r="AB34">
        <v>100</v>
      </c>
      <c r="AC34" s="4">
        <f t="shared" si="6"/>
        <v>16</v>
      </c>
      <c r="AD34" s="4">
        <f t="shared" si="7"/>
        <v>0</v>
      </c>
      <c r="AE34">
        <v>6.7</v>
      </c>
      <c r="AF34" s="4">
        <f t="shared" si="13"/>
        <v>1.675</v>
      </c>
      <c r="AG34" s="4">
        <f t="shared" si="15"/>
        <v>5.0250000000000004</v>
      </c>
      <c r="AH34" s="4">
        <v>1</v>
      </c>
      <c r="AI34">
        <v>8.1999999999999993</v>
      </c>
      <c r="AJ34">
        <v>110</v>
      </c>
      <c r="AK34">
        <f t="shared" si="8"/>
        <v>7.4545454545454533</v>
      </c>
      <c r="AL34">
        <f t="shared" si="9"/>
        <v>7.4545454545454533</v>
      </c>
      <c r="AM34">
        <v>0.5</v>
      </c>
      <c r="AN34">
        <f t="shared" si="10"/>
        <v>0.16500000000000001</v>
      </c>
      <c r="AO34">
        <f t="shared" si="11"/>
        <v>0.16500000000000001</v>
      </c>
      <c r="AP34">
        <f t="shared" si="12"/>
        <v>0.16500000000000001</v>
      </c>
    </row>
    <row r="35" spans="1:42" x14ac:dyDescent="0.25">
      <c r="A35" s="1">
        <v>41500</v>
      </c>
      <c r="B35" s="3">
        <f t="shared" si="18"/>
        <v>226</v>
      </c>
      <c r="C35" s="2">
        <v>0.60416666666666663</v>
      </c>
      <c r="D35">
        <v>24.6</v>
      </c>
      <c r="E35">
        <v>22.6</v>
      </c>
      <c r="F35" s="3">
        <v>27.8</v>
      </c>
      <c r="G35">
        <v>2390</v>
      </c>
      <c r="H35">
        <v>68</v>
      </c>
      <c r="I35">
        <v>1.1000000000000001</v>
      </c>
      <c r="J35">
        <v>0.86</v>
      </c>
      <c r="K35">
        <v>0.03</v>
      </c>
      <c r="L35">
        <v>0.249</v>
      </c>
      <c r="M35">
        <v>0.89</v>
      </c>
      <c r="N35">
        <v>0.25</v>
      </c>
      <c r="O35" s="6">
        <f t="shared" si="2"/>
        <v>0.03</v>
      </c>
      <c r="P35" s="6">
        <f t="shared" si="3"/>
        <v>0.249</v>
      </c>
      <c r="S35">
        <v>0.19600000000000001</v>
      </c>
      <c r="T35">
        <v>7.6999999999999999E-2</v>
      </c>
      <c r="U35">
        <f t="shared" si="4"/>
        <v>0.11900000000000001</v>
      </c>
      <c r="V35">
        <v>5.2999999999999999E-2</v>
      </c>
      <c r="W35" s="6">
        <f t="shared" si="5"/>
        <v>5.2999999999999999E-2</v>
      </c>
      <c r="Y35" s="6">
        <f>T35-V35</f>
        <v>2.4E-2</v>
      </c>
      <c r="AA35">
        <v>77</v>
      </c>
      <c r="AB35">
        <v>98</v>
      </c>
      <c r="AC35" s="4">
        <f t="shared" si="6"/>
        <v>75.459999999999994</v>
      </c>
      <c r="AD35" s="4">
        <f t="shared" si="7"/>
        <v>1.5400000000000063</v>
      </c>
      <c r="AE35">
        <v>13.2</v>
      </c>
      <c r="AF35" s="4">
        <f t="shared" si="13"/>
        <v>3.3</v>
      </c>
      <c r="AG35" s="4">
        <f t="shared" si="15"/>
        <v>9.8999999999999986</v>
      </c>
      <c r="AH35" s="4">
        <v>1</v>
      </c>
      <c r="AI35">
        <v>7</v>
      </c>
      <c r="AM35">
        <v>0.5</v>
      </c>
      <c r="AN35">
        <f t="shared" si="10"/>
        <v>0.16500000000000001</v>
      </c>
      <c r="AO35">
        <f t="shared" si="11"/>
        <v>0.16500000000000001</v>
      </c>
      <c r="AP35">
        <f t="shared" si="12"/>
        <v>0.16500000000000001</v>
      </c>
    </row>
    <row r="36" spans="1:42" x14ac:dyDescent="0.25">
      <c r="A36" s="1">
        <v>41514</v>
      </c>
      <c r="B36" s="3">
        <f t="shared" si="18"/>
        <v>240</v>
      </c>
      <c r="C36" s="2">
        <v>0.47916666666666669</v>
      </c>
      <c r="D36">
        <v>29.2</v>
      </c>
      <c r="E36">
        <v>26.2</v>
      </c>
      <c r="F36" s="3">
        <v>32.200000000000003</v>
      </c>
      <c r="G36">
        <v>82</v>
      </c>
      <c r="H36">
        <v>2.2999999999999998</v>
      </c>
      <c r="I36">
        <v>0.51</v>
      </c>
      <c r="J36">
        <v>0.44</v>
      </c>
      <c r="K36">
        <v>0.01</v>
      </c>
      <c r="L36">
        <v>5.7000000000000002E-2</v>
      </c>
      <c r="M36">
        <v>0.45</v>
      </c>
      <c r="N36">
        <v>0.06</v>
      </c>
      <c r="O36" s="6">
        <f t="shared" si="2"/>
        <v>0.01</v>
      </c>
      <c r="P36" s="6">
        <f t="shared" si="3"/>
        <v>5.7000000000000002E-2</v>
      </c>
      <c r="S36">
        <v>6.5000000000000002E-2</v>
      </c>
      <c r="T36">
        <v>2.3E-2</v>
      </c>
      <c r="U36">
        <f t="shared" si="4"/>
        <v>4.2000000000000003E-2</v>
      </c>
      <c r="V36">
        <v>1.0999999999999999E-2</v>
      </c>
      <c r="W36" s="6">
        <f t="shared" si="5"/>
        <v>1.0999999999999999E-2</v>
      </c>
      <c r="Y36" s="6">
        <f>T36-V36</f>
        <v>1.2E-2</v>
      </c>
      <c r="AA36">
        <v>23</v>
      </c>
      <c r="AB36">
        <v>84</v>
      </c>
      <c r="AC36" s="4">
        <f t="shared" si="6"/>
        <v>19.32</v>
      </c>
      <c r="AD36" s="4">
        <f t="shared" si="7"/>
        <v>3.6799999999999997</v>
      </c>
      <c r="AE36">
        <v>6.1</v>
      </c>
      <c r="AF36" s="4">
        <f t="shared" si="13"/>
        <v>1.5249999999999999</v>
      </c>
      <c r="AG36" s="4">
        <f t="shared" si="15"/>
        <v>4.5749999999999993</v>
      </c>
      <c r="AH36" s="4">
        <v>1</v>
      </c>
      <c r="AI36">
        <v>6.9</v>
      </c>
      <c r="AJ36">
        <v>91</v>
      </c>
      <c r="AK36">
        <f t="shared" si="8"/>
        <v>7.5824175824175821</v>
      </c>
      <c r="AL36">
        <f t="shared" si="9"/>
        <v>7.5824175824175821</v>
      </c>
      <c r="AM36">
        <v>0.5</v>
      </c>
      <c r="AN36">
        <f t="shared" si="10"/>
        <v>0.16500000000000001</v>
      </c>
      <c r="AO36">
        <f t="shared" si="11"/>
        <v>0.16500000000000001</v>
      </c>
      <c r="AP36">
        <f t="shared" si="12"/>
        <v>0.16500000000000001</v>
      </c>
    </row>
    <row r="37" spans="1:42" x14ac:dyDescent="0.25">
      <c r="A37" s="1">
        <v>41576</v>
      </c>
      <c r="B37" s="3">
        <f t="shared" si="18"/>
        <v>302</v>
      </c>
      <c r="C37" s="2">
        <v>0.52083333333333337</v>
      </c>
      <c r="D37">
        <v>16</v>
      </c>
      <c r="E37">
        <v>20.2</v>
      </c>
      <c r="F37" s="3">
        <v>23.3</v>
      </c>
      <c r="G37">
        <v>199</v>
      </c>
      <c r="H37">
        <v>5.6</v>
      </c>
      <c r="I37">
        <v>0.48</v>
      </c>
      <c r="J37" t="s">
        <v>238</v>
      </c>
      <c r="K37" t="s">
        <v>204</v>
      </c>
      <c r="L37">
        <v>0.19</v>
      </c>
      <c r="M37">
        <v>0.28999999999999998</v>
      </c>
      <c r="N37">
        <v>0.19</v>
      </c>
      <c r="O37" s="6" t="str">
        <f t="shared" si="2"/>
        <v>&lt; 0.01</v>
      </c>
      <c r="P37" s="6">
        <f t="shared" si="3"/>
        <v>0.19</v>
      </c>
      <c r="S37">
        <v>4.2999999999999997E-2</v>
      </c>
      <c r="T37">
        <v>2.3E-2</v>
      </c>
      <c r="U37">
        <f t="shared" si="4"/>
        <v>1.9999999999999997E-2</v>
      </c>
      <c r="V37">
        <v>1.0999999999999999E-2</v>
      </c>
      <c r="W37" s="6">
        <f t="shared" si="5"/>
        <v>1.0999999999999999E-2</v>
      </c>
      <c r="Y37" s="6">
        <f>T37-V37</f>
        <v>1.2E-2</v>
      </c>
      <c r="AA37">
        <v>6</v>
      </c>
      <c r="AB37">
        <v>96</v>
      </c>
      <c r="AC37" s="4">
        <f t="shared" si="6"/>
        <v>5.76</v>
      </c>
      <c r="AD37" s="4">
        <f t="shared" si="7"/>
        <v>0.24000000000000021</v>
      </c>
      <c r="AE37">
        <v>3.2</v>
      </c>
      <c r="AF37" s="4">
        <f t="shared" si="13"/>
        <v>0.8</v>
      </c>
      <c r="AG37" s="4">
        <f t="shared" si="15"/>
        <v>2.4000000000000004</v>
      </c>
      <c r="AH37" s="4">
        <v>1</v>
      </c>
      <c r="AI37">
        <v>9.5</v>
      </c>
      <c r="AJ37">
        <v>98</v>
      </c>
      <c r="AK37">
        <f t="shared" si="8"/>
        <v>9.6938775510204085</v>
      </c>
      <c r="AL37">
        <f t="shared" si="9"/>
        <v>9.6938775510204085</v>
      </c>
      <c r="AM37">
        <v>0.5</v>
      </c>
      <c r="AN37">
        <f t="shared" si="10"/>
        <v>0.16500000000000001</v>
      </c>
      <c r="AO37">
        <f t="shared" si="11"/>
        <v>0.16500000000000001</v>
      </c>
      <c r="AP37">
        <f t="shared" si="12"/>
        <v>0.16500000000000001</v>
      </c>
    </row>
    <row r="38" spans="1:42" x14ac:dyDescent="0.25">
      <c r="A38" s="1">
        <v>41611</v>
      </c>
      <c r="B38" s="3">
        <f t="shared" si="18"/>
        <v>337</v>
      </c>
      <c r="C38" s="2">
        <v>0.6875</v>
      </c>
      <c r="D38">
        <v>9.4</v>
      </c>
      <c r="E38">
        <v>15.5</v>
      </c>
      <c r="F38" s="3">
        <v>17.8</v>
      </c>
      <c r="G38">
        <v>205</v>
      </c>
      <c r="H38">
        <v>5.8</v>
      </c>
      <c r="I38">
        <v>0.42</v>
      </c>
      <c r="J38" t="s">
        <v>243</v>
      </c>
      <c r="K38" t="s">
        <v>204</v>
      </c>
      <c r="L38">
        <v>0.191</v>
      </c>
      <c r="M38">
        <v>0.23</v>
      </c>
      <c r="N38">
        <v>0.19</v>
      </c>
      <c r="O38" s="6" t="str">
        <f t="shared" si="2"/>
        <v>&lt; 0.01</v>
      </c>
      <c r="P38" s="6">
        <f t="shared" si="3"/>
        <v>0.191</v>
      </c>
      <c r="S38" t="s">
        <v>244</v>
      </c>
      <c r="T38" t="s">
        <v>245</v>
      </c>
      <c r="U38">
        <v>6.0000000000000001E-3</v>
      </c>
      <c r="V38">
        <v>1.2999999999999999E-2</v>
      </c>
      <c r="W38" s="6">
        <f t="shared" si="5"/>
        <v>1.2999999999999999E-2</v>
      </c>
      <c r="Y38" s="6">
        <v>6.0000000000000001E-3</v>
      </c>
      <c r="AA38">
        <v>14</v>
      </c>
      <c r="AB38">
        <v>59</v>
      </c>
      <c r="AC38" s="4">
        <f t="shared" si="6"/>
        <v>8.26</v>
      </c>
      <c r="AD38" s="4">
        <f t="shared" si="7"/>
        <v>5.74</v>
      </c>
      <c r="AE38">
        <v>3.4</v>
      </c>
      <c r="AF38" s="4">
        <f t="shared" si="13"/>
        <v>0.85</v>
      </c>
      <c r="AG38" s="4">
        <f t="shared" si="15"/>
        <v>2.5499999999999998</v>
      </c>
      <c r="AH38" s="4">
        <v>1</v>
      </c>
      <c r="AI38">
        <v>11.3</v>
      </c>
      <c r="AJ38">
        <v>101</v>
      </c>
      <c r="AK38">
        <f t="shared" si="8"/>
        <v>11.188118811881189</v>
      </c>
      <c r="AL38">
        <f t="shared" si="9"/>
        <v>11.188118811881189</v>
      </c>
      <c r="AM38">
        <v>0.5</v>
      </c>
      <c r="AN38">
        <f t="shared" si="10"/>
        <v>0.16500000000000001</v>
      </c>
      <c r="AO38">
        <f t="shared" si="11"/>
        <v>0.16500000000000001</v>
      </c>
      <c r="AP38">
        <f t="shared" si="12"/>
        <v>0.16500000000000001</v>
      </c>
    </row>
    <row r="39" spans="1:42" x14ac:dyDescent="0.25">
      <c r="A39" s="1">
        <v>41689</v>
      </c>
      <c r="B39" s="3">
        <f>_xlfn.DAYS(A39,A$70)</f>
        <v>50</v>
      </c>
      <c r="C39" s="2">
        <v>0.64583333333333337</v>
      </c>
      <c r="D39">
        <v>9.9</v>
      </c>
      <c r="E39">
        <v>15.8</v>
      </c>
      <c r="F39" s="3">
        <v>18.3</v>
      </c>
      <c r="G39">
        <v>157</v>
      </c>
      <c r="H39">
        <v>4.4000000000000004</v>
      </c>
      <c r="I39">
        <v>0.43</v>
      </c>
      <c r="J39" t="s">
        <v>238</v>
      </c>
      <c r="K39" t="s">
        <v>204</v>
      </c>
      <c r="L39">
        <v>0.13600000000000001</v>
      </c>
      <c r="M39">
        <v>0.28999999999999998</v>
      </c>
      <c r="N39">
        <v>0.14000000000000001</v>
      </c>
      <c r="O39" s="6" t="str">
        <f t="shared" si="2"/>
        <v>&lt; 0.01</v>
      </c>
      <c r="P39" s="6">
        <f t="shared" si="3"/>
        <v>0.13600000000000001</v>
      </c>
      <c r="S39">
        <v>3.2000000000000001E-2</v>
      </c>
      <c r="T39">
        <v>0.01</v>
      </c>
      <c r="U39">
        <f t="shared" si="4"/>
        <v>2.1999999999999999E-2</v>
      </c>
      <c r="V39" t="s">
        <v>208</v>
      </c>
      <c r="W39" s="6" t="str">
        <f t="shared" si="5"/>
        <v>&lt; 0.004</v>
      </c>
      <c r="Y39" s="6" t="s">
        <v>345</v>
      </c>
      <c r="AA39">
        <v>8</v>
      </c>
      <c r="AB39">
        <v>97</v>
      </c>
      <c r="AC39" s="4">
        <f t="shared" si="6"/>
        <v>7.76</v>
      </c>
      <c r="AD39" s="4">
        <f t="shared" si="7"/>
        <v>0.24000000000000021</v>
      </c>
      <c r="AE39">
        <v>3.7</v>
      </c>
      <c r="AF39" s="4">
        <f t="shared" si="13"/>
        <v>0.92500000000000004</v>
      </c>
      <c r="AG39" s="4">
        <f t="shared" si="15"/>
        <v>2.7750000000000004</v>
      </c>
      <c r="AH39" s="4">
        <v>1</v>
      </c>
      <c r="AI39">
        <v>12</v>
      </c>
      <c r="AJ39">
        <v>108</v>
      </c>
      <c r="AK39">
        <f t="shared" si="8"/>
        <v>11.111111111111111</v>
      </c>
      <c r="AL39">
        <f t="shared" si="9"/>
        <v>11.111111111111111</v>
      </c>
      <c r="AM39">
        <v>0.5</v>
      </c>
      <c r="AN39">
        <f t="shared" si="10"/>
        <v>0.16500000000000001</v>
      </c>
      <c r="AO39">
        <f t="shared" si="11"/>
        <v>0.16500000000000001</v>
      </c>
      <c r="AP39">
        <f t="shared" si="12"/>
        <v>0.16500000000000001</v>
      </c>
    </row>
    <row r="40" spans="1:42" x14ac:dyDescent="0.25">
      <c r="A40" s="1">
        <v>41714</v>
      </c>
      <c r="B40" s="3">
        <f t="shared" ref="B40:B51" si="19">_xlfn.DAYS(A40,A$70)</f>
        <v>75</v>
      </c>
      <c r="C40" s="2">
        <v>0.79166666666666663</v>
      </c>
      <c r="D40">
        <v>11.5</v>
      </c>
      <c r="F40" s="3">
        <v>3.3</v>
      </c>
      <c r="I40">
        <v>1.7</v>
      </c>
      <c r="J40">
        <v>1.4</v>
      </c>
      <c r="K40">
        <v>0.05</v>
      </c>
      <c r="L40">
        <v>0.20200000000000001</v>
      </c>
      <c r="M40">
        <v>1.5</v>
      </c>
      <c r="N40">
        <v>0.21</v>
      </c>
      <c r="O40" s="6">
        <f t="shared" si="2"/>
        <v>0.05</v>
      </c>
      <c r="P40" s="6">
        <f t="shared" si="3"/>
        <v>0.20200000000000001</v>
      </c>
      <c r="S40">
        <v>0.45100000000000001</v>
      </c>
      <c r="T40">
        <v>0.108</v>
      </c>
      <c r="U40">
        <f t="shared" si="4"/>
        <v>0.34300000000000003</v>
      </c>
      <c r="V40">
        <v>7.3999999999999996E-2</v>
      </c>
      <c r="W40" s="6">
        <f t="shared" si="5"/>
        <v>7.3999999999999996E-2</v>
      </c>
      <c r="Y40" s="6">
        <f t="shared" ref="Y40:Y47" si="20">T40-V40</f>
        <v>3.4000000000000002E-2</v>
      </c>
      <c r="AA40">
        <v>421</v>
      </c>
      <c r="AB40">
        <v>73</v>
      </c>
      <c r="AC40" s="4">
        <f t="shared" si="6"/>
        <v>307.33</v>
      </c>
      <c r="AD40" s="4">
        <f t="shared" si="7"/>
        <v>113.67000000000002</v>
      </c>
      <c r="AE40">
        <v>20.7</v>
      </c>
      <c r="AF40" s="4">
        <f t="shared" si="13"/>
        <v>5.1749999999999998</v>
      </c>
      <c r="AG40" s="4">
        <f t="shared" si="15"/>
        <v>15.524999999999999</v>
      </c>
      <c r="AH40" s="4">
        <v>1</v>
      </c>
      <c r="AI40">
        <v>9.6</v>
      </c>
      <c r="AJ40">
        <v>89</v>
      </c>
      <c r="AK40">
        <f t="shared" si="8"/>
        <v>10.786516853932584</v>
      </c>
      <c r="AL40">
        <f t="shared" si="9"/>
        <v>10.786516853932584</v>
      </c>
      <c r="AM40">
        <v>0.5</v>
      </c>
      <c r="AN40">
        <f t="shared" si="10"/>
        <v>0.16500000000000001</v>
      </c>
      <c r="AO40">
        <f t="shared" si="11"/>
        <v>0.16500000000000001</v>
      </c>
      <c r="AP40">
        <f t="shared" si="12"/>
        <v>0.16500000000000001</v>
      </c>
    </row>
    <row r="41" spans="1:42" x14ac:dyDescent="0.25">
      <c r="A41" s="1">
        <v>41737</v>
      </c>
      <c r="B41" s="3">
        <f t="shared" si="19"/>
        <v>98</v>
      </c>
      <c r="C41" s="2">
        <v>0.5</v>
      </c>
      <c r="D41">
        <v>14.1</v>
      </c>
      <c r="F41" s="3">
        <v>17.2</v>
      </c>
      <c r="I41">
        <v>0.73</v>
      </c>
      <c r="J41" t="s">
        <v>213</v>
      </c>
      <c r="K41" t="s">
        <v>204</v>
      </c>
      <c r="L41">
        <v>0.193</v>
      </c>
      <c r="M41">
        <v>0.54</v>
      </c>
      <c r="N41">
        <v>0.19</v>
      </c>
      <c r="O41" s="6" t="str">
        <f t="shared" si="2"/>
        <v>&lt; 0.01</v>
      </c>
      <c r="P41" s="6">
        <f t="shared" si="3"/>
        <v>0.193</v>
      </c>
      <c r="S41">
        <v>8.8999999999999996E-2</v>
      </c>
      <c r="T41">
        <v>2.5000000000000001E-2</v>
      </c>
      <c r="U41">
        <f t="shared" si="4"/>
        <v>6.4000000000000001E-2</v>
      </c>
      <c r="V41">
        <v>8.9999999999999993E-3</v>
      </c>
      <c r="W41" s="6">
        <f t="shared" si="5"/>
        <v>8.9999999999999993E-3</v>
      </c>
      <c r="Y41" s="6">
        <f t="shared" si="20"/>
        <v>1.6E-2</v>
      </c>
      <c r="AA41">
        <v>33</v>
      </c>
      <c r="AB41">
        <v>91</v>
      </c>
      <c r="AC41" s="4">
        <f t="shared" si="6"/>
        <v>30.03</v>
      </c>
      <c r="AD41" s="4">
        <f t="shared" si="7"/>
        <v>2.9699999999999989</v>
      </c>
      <c r="AE41">
        <v>7</v>
      </c>
      <c r="AF41" s="4">
        <f t="shared" si="13"/>
        <v>1.75</v>
      </c>
      <c r="AG41" s="4">
        <f t="shared" si="15"/>
        <v>5.25</v>
      </c>
      <c r="AH41" s="4">
        <v>1</v>
      </c>
      <c r="AI41">
        <v>9.5</v>
      </c>
      <c r="AJ41">
        <v>94</v>
      </c>
      <c r="AK41">
        <f t="shared" si="8"/>
        <v>10.106382978723405</v>
      </c>
      <c r="AL41">
        <f t="shared" si="9"/>
        <v>10.106382978723405</v>
      </c>
      <c r="AM41">
        <v>0.5</v>
      </c>
      <c r="AN41">
        <f t="shared" si="10"/>
        <v>0.16500000000000001</v>
      </c>
      <c r="AO41">
        <f t="shared" si="11"/>
        <v>0.16500000000000001</v>
      </c>
      <c r="AP41">
        <f t="shared" si="12"/>
        <v>0.16500000000000001</v>
      </c>
    </row>
    <row r="42" spans="1:42" x14ac:dyDescent="0.25">
      <c r="A42" s="1">
        <v>41744</v>
      </c>
      <c r="B42" s="3">
        <f t="shared" si="19"/>
        <v>105</v>
      </c>
      <c r="C42" s="2">
        <v>0.45833333333333331</v>
      </c>
      <c r="D42">
        <v>14.2</v>
      </c>
      <c r="E42">
        <v>10.5</v>
      </c>
      <c r="F42" s="3">
        <v>11.7</v>
      </c>
      <c r="G42">
        <v>1410</v>
      </c>
      <c r="H42">
        <v>40</v>
      </c>
      <c r="I42">
        <v>1</v>
      </c>
      <c r="J42">
        <v>0.83</v>
      </c>
      <c r="K42">
        <v>0.02</v>
      </c>
      <c r="L42">
        <v>0.14499999999999999</v>
      </c>
      <c r="M42">
        <v>0.85</v>
      </c>
      <c r="N42">
        <v>0.15</v>
      </c>
      <c r="O42" s="6">
        <f t="shared" si="2"/>
        <v>0.02</v>
      </c>
      <c r="P42" s="6">
        <f t="shared" si="3"/>
        <v>0.14499999999999999</v>
      </c>
      <c r="S42">
        <v>0.158</v>
      </c>
      <c r="T42">
        <v>0.05</v>
      </c>
      <c r="U42">
        <f t="shared" si="4"/>
        <v>0.108</v>
      </c>
      <c r="V42">
        <v>3.2000000000000001E-2</v>
      </c>
      <c r="W42" s="6">
        <f t="shared" si="5"/>
        <v>3.2000000000000001E-2</v>
      </c>
      <c r="Y42" s="6">
        <f t="shared" si="20"/>
        <v>1.8000000000000002E-2</v>
      </c>
      <c r="AA42">
        <v>51</v>
      </c>
      <c r="AB42">
        <v>90</v>
      </c>
      <c r="AC42" s="4">
        <f t="shared" si="6"/>
        <v>45.9</v>
      </c>
      <c r="AD42" s="4">
        <f t="shared" si="7"/>
        <v>5.1000000000000014</v>
      </c>
      <c r="AE42">
        <v>7.9</v>
      </c>
      <c r="AF42" s="4">
        <f t="shared" si="13"/>
        <v>1.9750000000000001</v>
      </c>
      <c r="AG42" s="4">
        <f t="shared" si="15"/>
        <v>5.9250000000000007</v>
      </c>
      <c r="AH42" s="4">
        <v>1</v>
      </c>
      <c r="AI42">
        <v>9</v>
      </c>
      <c r="AJ42">
        <v>88</v>
      </c>
      <c r="AK42">
        <f t="shared" si="8"/>
        <v>10.227272727272727</v>
      </c>
      <c r="AL42">
        <f t="shared" si="9"/>
        <v>10.227272727272727</v>
      </c>
      <c r="AM42">
        <v>0.5</v>
      </c>
      <c r="AN42">
        <f t="shared" si="10"/>
        <v>0.16500000000000001</v>
      </c>
      <c r="AO42">
        <f t="shared" si="11"/>
        <v>0.16500000000000001</v>
      </c>
      <c r="AP42">
        <f t="shared" si="12"/>
        <v>0.16500000000000001</v>
      </c>
    </row>
    <row r="43" spans="1:42" x14ac:dyDescent="0.25">
      <c r="A43" s="1">
        <v>41751</v>
      </c>
      <c r="B43" s="3">
        <f t="shared" si="19"/>
        <v>112</v>
      </c>
      <c r="C43" s="2">
        <v>0.47916666666666669</v>
      </c>
      <c r="D43">
        <v>18.399999999999999</v>
      </c>
      <c r="E43">
        <v>24</v>
      </c>
      <c r="F43" s="3">
        <v>21.7</v>
      </c>
      <c r="G43">
        <v>368</v>
      </c>
      <c r="H43">
        <v>10</v>
      </c>
      <c r="I43">
        <v>0.41</v>
      </c>
      <c r="J43" t="s">
        <v>246</v>
      </c>
      <c r="K43" t="s">
        <v>204</v>
      </c>
      <c r="L43">
        <v>7.0000000000000007E-2</v>
      </c>
      <c r="M43">
        <v>0.34</v>
      </c>
      <c r="N43">
        <v>7.0000000000000007E-2</v>
      </c>
      <c r="O43" s="6" t="str">
        <f t="shared" si="2"/>
        <v>&lt; 0.01</v>
      </c>
      <c r="P43" s="6">
        <f t="shared" si="3"/>
        <v>7.0000000000000007E-2</v>
      </c>
      <c r="S43">
        <v>4.2000000000000003E-2</v>
      </c>
      <c r="T43">
        <v>1.7999999999999999E-2</v>
      </c>
      <c r="U43">
        <f t="shared" si="4"/>
        <v>2.4000000000000004E-2</v>
      </c>
      <c r="V43">
        <v>7.0000000000000001E-3</v>
      </c>
      <c r="W43" s="6">
        <f t="shared" si="5"/>
        <v>7.0000000000000001E-3</v>
      </c>
      <c r="Y43" s="6">
        <f t="shared" si="20"/>
        <v>1.0999999999999999E-2</v>
      </c>
      <c r="AA43">
        <v>16</v>
      </c>
      <c r="AB43">
        <v>85</v>
      </c>
      <c r="AC43" s="4">
        <f t="shared" si="6"/>
        <v>13.6</v>
      </c>
      <c r="AD43" s="4">
        <f t="shared" si="7"/>
        <v>2.4000000000000004</v>
      </c>
      <c r="AE43">
        <v>3.2</v>
      </c>
      <c r="AF43" s="4">
        <f t="shared" si="13"/>
        <v>0.8</v>
      </c>
      <c r="AG43" s="4">
        <f t="shared" si="15"/>
        <v>2.4000000000000004</v>
      </c>
      <c r="AH43" s="4">
        <v>1</v>
      </c>
      <c r="AI43">
        <v>9.1999999999999993</v>
      </c>
      <c r="AJ43">
        <v>99</v>
      </c>
      <c r="AK43">
        <f t="shared" si="8"/>
        <v>9.2929292929292924</v>
      </c>
      <c r="AL43">
        <f t="shared" si="9"/>
        <v>9.2929292929292924</v>
      </c>
      <c r="AM43">
        <v>0.5</v>
      </c>
      <c r="AN43">
        <f t="shared" si="10"/>
        <v>0.16500000000000001</v>
      </c>
      <c r="AO43">
        <f t="shared" si="11"/>
        <v>0.16500000000000001</v>
      </c>
      <c r="AP43">
        <f t="shared" si="12"/>
        <v>0.16500000000000001</v>
      </c>
    </row>
    <row r="44" spans="1:42" x14ac:dyDescent="0.25">
      <c r="A44" s="1">
        <v>41768</v>
      </c>
      <c r="B44" s="3">
        <f t="shared" si="19"/>
        <v>129</v>
      </c>
      <c r="C44" s="2">
        <v>0.51041666666666663</v>
      </c>
      <c r="D44">
        <v>19.100000000000001</v>
      </c>
      <c r="E44">
        <v>21.6</v>
      </c>
      <c r="F44" s="3">
        <v>25.6</v>
      </c>
      <c r="G44">
        <v>6800</v>
      </c>
      <c r="H44">
        <v>193</v>
      </c>
      <c r="I44">
        <v>1.3</v>
      </c>
      <c r="J44">
        <v>1.2</v>
      </c>
      <c r="K44">
        <v>0.02</v>
      </c>
      <c r="L44">
        <v>0.1</v>
      </c>
      <c r="M44">
        <v>1.2</v>
      </c>
      <c r="N44">
        <v>0.1</v>
      </c>
      <c r="O44" s="6">
        <f t="shared" si="2"/>
        <v>0.02</v>
      </c>
      <c r="P44" s="6">
        <f t="shared" si="3"/>
        <v>0.1</v>
      </c>
      <c r="S44">
        <v>0.24099999999999999</v>
      </c>
      <c r="T44">
        <v>4.3999999999999997E-2</v>
      </c>
      <c r="U44">
        <f t="shared" si="4"/>
        <v>0.19700000000000001</v>
      </c>
      <c r="V44">
        <v>2.1999999999999999E-2</v>
      </c>
      <c r="W44" s="6">
        <f t="shared" si="5"/>
        <v>2.1999999999999999E-2</v>
      </c>
      <c r="Y44" s="6">
        <f t="shared" si="20"/>
        <v>2.1999999999999999E-2</v>
      </c>
      <c r="AA44">
        <v>202</v>
      </c>
      <c r="AB44">
        <v>85</v>
      </c>
      <c r="AC44" s="4">
        <f t="shared" si="6"/>
        <v>171.7</v>
      </c>
      <c r="AD44" s="4">
        <f t="shared" si="7"/>
        <v>30.300000000000011</v>
      </c>
      <c r="AE44">
        <v>13.1</v>
      </c>
      <c r="AF44" s="4">
        <f t="shared" si="13"/>
        <v>3.2749999999999999</v>
      </c>
      <c r="AG44" s="4">
        <f t="shared" si="15"/>
        <v>9.8249999999999993</v>
      </c>
      <c r="AH44" s="4">
        <v>1</v>
      </c>
      <c r="AI44">
        <v>8</v>
      </c>
      <c r="AJ44">
        <v>88</v>
      </c>
      <c r="AK44">
        <f t="shared" si="8"/>
        <v>9.0909090909090917</v>
      </c>
      <c r="AL44">
        <f t="shared" si="9"/>
        <v>9.0909090909090917</v>
      </c>
      <c r="AM44">
        <v>0.5</v>
      </c>
      <c r="AN44">
        <f t="shared" si="10"/>
        <v>0.16500000000000001</v>
      </c>
      <c r="AO44">
        <f t="shared" si="11"/>
        <v>0.16500000000000001</v>
      </c>
      <c r="AP44">
        <f t="shared" si="12"/>
        <v>0.16500000000000001</v>
      </c>
    </row>
    <row r="45" spans="1:42" x14ac:dyDescent="0.25">
      <c r="A45" s="1">
        <v>41799</v>
      </c>
      <c r="B45" s="3">
        <f t="shared" si="19"/>
        <v>160</v>
      </c>
      <c r="C45" s="2">
        <v>0.58333333333333337</v>
      </c>
      <c r="D45">
        <v>21.8</v>
      </c>
      <c r="F45" s="3">
        <v>23.3</v>
      </c>
      <c r="G45">
        <v>6260</v>
      </c>
      <c r="H45">
        <v>177</v>
      </c>
      <c r="I45">
        <v>1.2</v>
      </c>
      <c r="J45">
        <v>0.91</v>
      </c>
      <c r="K45">
        <v>0.04</v>
      </c>
      <c r="L45">
        <v>0.22700000000000001</v>
      </c>
      <c r="M45">
        <v>0.95</v>
      </c>
      <c r="N45">
        <v>0.23</v>
      </c>
      <c r="O45" s="6">
        <f t="shared" si="2"/>
        <v>0.04</v>
      </c>
      <c r="P45" s="6">
        <f t="shared" si="3"/>
        <v>0.22700000000000001</v>
      </c>
      <c r="S45">
        <v>0.16800000000000001</v>
      </c>
      <c r="T45">
        <v>7.0999999999999994E-2</v>
      </c>
      <c r="U45">
        <f t="shared" si="4"/>
        <v>9.7000000000000017E-2</v>
      </c>
      <c r="V45">
        <v>4.4999999999999998E-2</v>
      </c>
      <c r="W45" s="6">
        <f t="shared" si="5"/>
        <v>4.4999999999999998E-2</v>
      </c>
      <c r="Y45" s="6">
        <f t="shared" si="20"/>
        <v>2.5999999999999995E-2</v>
      </c>
      <c r="AA45">
        <v>116</v>
      </c>
      <c r="AB45">
        <v>89</v>
      </c>
      <c r="AC45" s="4">
        <f t="shared" si="6"/>
        <v>103.24</v>
      </c>
      <c r="AD45" s="4">
        <f t="shared" si="7"/>
        <v>12.760000000000005</v>
      </c>
      <c r="AE45">
        <v>11.5</v>
      </c>
      <c r="AF45" s="4">
        <f t="shared" si="13"/>
        <v>2.875</v>
      </c>
      <c r="AG45" s="4">
        <f t="shared" si="15"/>
        <v>8.625</v>
      </c>
      <c r="AH45" s="4">
        <v>1</v>
      </c>
      <c r="AI45">
        <v>8.3000000000000007</v>
      </c>
      <c r="AJ45">
        <v>97</v>
      </c>
      <c r="AK45">
        <f t="shared" si="8"/>
        <v>8.5567010309278366</v>
      </c>
      <c r="AL45">
        <f t="shared" si="9"/>
        <v>8.5567010309278366</v>
      </c>
      <c r="AM45">
        <v>0.5</v>
      </c>
      <c r="AN45">
        <f t="shared" si="10"/>
        <v>0.16500000000000001</v>
      </c>
      <c r="AO45">
        <f t="shared" si="11"/>
        <v>0.16500000000000001</v>
      </c>
      <c r="AP45">
        <f t="shared" si="12"/>
        <v>0.16500000000000001</v>
      </c>
    </row>
    <row r="46" spans="1:42" x14ac:dyDescent="0.25">
      <c r="A46" s="1">
        <v>41808</v>
      </c>
      <c r="B46" s="3">
        <f t="shared" si="19"/>
        <v>169</v>
      </c>
      <c r="C46" s="2">
        <v>0.52083333333333337</v>
      </c>
      <c r="D46">
        <v>28.2</v>
      </c>
      <c r="E46">
        <v>28.4</v>
      </c>
      <c r="F46" s="3">
        <v>29.4</v>
      </c>
      <c r="G46">
        <v>218</v>
      </c>
      <c r="H46">
        <v>6.2</v>
      </c>
      <c r="I46" t="s">
        <v>247</v>
      </c>
      <c r="J46" t="s">
        <v>248</v>
      </c>
      <c r="K46" t="s">
        <v>204</v>
      </c>
      <c r="L46">
        <v>0.17100000000000001</v>
      </c>
      <c r="M46" t="s">
        <v>249</v>
      </c>
      <c r="N46">
        <v>0.17</v>
      </c>
      <c r="O46" s="6" t="str">
        <f t="shared" si="2"/>
        <v>&lt; 0.01</v>
      </c>
      <c r="P46" s="6">
        <f t="shared" si="3"/>
        <v>0.17100000000000001</v>
      </c>
      <c r="S46">
        <v>0.04</v>
      </c>
      <c r="T46">
        <v>0.02</v>
      </c>
      <c r="U46">
        <f t="shared" si="4"/>
        <v>0.02</v>
      </c>
      <c r="V46">
        <v>8.9999999999999993E-3</v>
      </c>
      <c r="W46" s="6">
        <f t="shared" si="5"/>
        <v>8.9999999999999993E-3</v>
      </c>
      <c r="Y46" s="6">
        <f t="shared" si="20"/>
        <v>1.1000000000000001E-2</v>
      </c>
      <c r="AA46">
        <v>18</v>
      </c>
      <c r="AB46">
        <v>69</v>
      </c>
      <c r="AC46" s="4">
        <f t="shared" si="6"/>
        <v>12.419999999999998</v>
      </c>
      <c r="AD46" s="4">
        <f t="shared" si="7"/>
        <v>5.5800000000000018</v>
      </c>
      <c r="AE46">
        <v>4</v>
      </c>
      <c r="AF46" s="4">
        <f t="shared" si="13"/>
        <v>1</v>
      </c>
      <c r="AG46" s="4">
        <f t="shared" si="15"/>
        <v>3</v>
      </c>
      <c r="AH46" s="4">
        <v>1</v>
      </c>
      <c r="AI46">
        <v>7.6</v>
      </c>
      <c r="AJ46">
        <v>98</v>
      </c>
      <c r="AK46">
        <f t="shared" si="8"/>
        <v>7.7551020408163263</v>
      </c>
      <c r="AL46">
        <f t="shared" si="9"/>
        <v>7.7551020408163263</v>
      </c>
      <c r="AM46">
        <v>0.5</v>
      </c>
      <c r="AN46">
        <f t="shared" si="10"/>
        <v>0.16500000000000001</v>
      </c>
      <c r="AO46">
        <f t="shared" si="11"/>
        <v>0.16500000000000001</v>
      </c>
      <c r="AP46">
        <f t="shared" si="12"/>
        <v>0.16500000000000001</v>
      </c>
    </row>
    <row r="47" spans="1:42" x14ac:dyDescent="0.25">
      <c r="A47" s="1">
        <v>41829</v>
      </c>
      <c r="B47" s="3">
        <f t="shared" si="19"/>
        <v>190</v>
      </c>
      <c r="C47" s="2">
        <v>0.60416666666666663</v>
      </c>
      <c r="D47">
        <v>23.9</v>
      </c>
      <c r="E47">
        <v>25.1</v>
      </c>
      <c r="F47" s="3">
        <v>28.3</v>
      </c>
      <c r="G47">
        <v>17300</v>
      </c>
      <c r="H47">
        <v>491</v>
      </c>
      <c r="I47">
        <v>1.9</v>
      </c>
      <c r="J47">
        <v>1.7</v>
      </c>
      <c r="K47">
        <v>0.01</v>
      </c>
      <c r="L47">
        <v>0.157</v>
      </c>
      <c r="M47">
        <v>1.7</v>
      </c>
      <c r="N47">
        <v>0.16</v>
      </c>
      <c r="O47" s="6">
        <f t="shared" si="2"/>
        <v>0.01</v>
      </c>
      <c r="P47" s="6">
        <f t="shared" si="3"/>
        <v>0.157</v>
      </c>
      <c r="S47">
        <v>0.41</v>
      </c>
      <c r="T47">
        <v>2.8000000000000001E-2</v>
      </c>
      <c r="U47">
        <f t="shared" si="4"/>
        <v>0.38199999999999995</v>
      </c>
      <c r="V47">
        <v>1.2E-2</v>
      </c>
      <c r="W47" s="6">
        <f t="shared" si="5"/>
        <v>1.2E-2</v>
      </c>
      <c r="Y47" s="6">
        <f t="shared" si="20"/>
        <v>1.6E-2</v>
      </c>
      <c r="AA47">
        <v>517</v>
      </c>
      <c r="AB47">
        <v>76</v>
      </c>
      <c r="AC47" s="4">
        <f t="shared" si="6"/>
        <v>392.92</v>
      </c>
      <c r="AD47" s="4">
        <f t="shared" si="7"/>
        <v>124.07999999999998</v>
      </c>
      <c r="AE47">
        <v>11.2</v>
      </c>
      <c r="AF47" s="4">
        <f t="shared" si="13"/>
        <v>2.8</v>
      </c>
      <c r="AG47" s="4">
        <f t="shared" si="15"/>
        <v>8.3999999999999986</v>
      </c>
      <c r="AH47" s="4">
        <v>1</v>
      </c>
      <c r="AI47">
        <v>6.9</v>
      </c>
      <c r="AJ47">
        <v>82</v>
      </c>
      <c r="AK47">
        <f t="shared" si="8"/>
        <v>8.4146341463414647</v>
      </c>
      <c r="AL47">
        <f t="shared" si="9"/>
        <v>8.4146341463414647</v>
      </c>
      <c r="AM47">
        <v>0.5</v>
      </c>
      <c r="AN47">
        <f t="shared" si="10"/>
        <v>0.16500000000000001</v>
      </c>
      <c r="AO47">
        <f t="shared" si="11"/>
        <v>0.16500000000000001</v>
      </c>
      <c r="AP47">
        <f t="shared" si="12"/>
        <v>0.16500000000000001</v>
      </c>
    </row>
    <row r="48" spans="1:42" x14ac:dyDescent="0.25">
      <c r="A48" s="1">
        <v>41857</v>
      </c>
      <c r="B48" s="3">
        <f t="shared" si="19"/>
        <v>218</v>
      </c>
      <c r="C48" s="2">
        <v>0.52083333333333337</v>
      </c>
      <c r="D48">
        <v>28.1</v>
      </c>
      <c r="E48">
        <v>27</v>
      </c>
      <c r="F48" s="3">
        <v>32.200000000000003</v>
      </c>
      <c r="G48">
        <v>83</v>
      </c>
      <c r="H48">
        <v>2.4</v>
      </c>
      <c r="I48">
        <v>0.42</v>
      </c>
      <c r="J48" t="s">
        <v>250</v>
      </c>
      <c r="K48" t="s">
        <v>204</v>
      </c>
      <c r="L48">
        <v>6.5000000000000002E-2</v>
      </c>
      <c r="M48">
        <v>0.36</v>
      </c>
      <c r="N48">
        <v>0.06</v>
      </c>
      <c r="O48" s="6" t="str">
        <f t="shared" si="2"/>
        <v>&lt; 0.01</v>
      </c>
      <c r="P48" s="6">
        <f t="shared" si="3"/>
        <v>6.5000000000000002E-2</v>
      </c>
      <c r="S48">
        <v>5.0999999999999997E-2</v>
      </c>
      <c r="T48">
        <v>1.7000000000000001E-2</v>
      </c>
      <c r="U48">
        <f t="shared" si="4"/>
        <v>3.3999999999999996E-2</v>
      </c>
      <c r="V48" t="s">
        <v>208</v>
      </c>
      <c r="W48" s="6" t="str">
        <f t="shared" si="5"/>
        <v>&lt; 0.004</v>
      </c>
      <c r="Y48" s="6" t="s">
        <v>346</v>
      </c>
      <c r="AA48">
        <v>22</v>
      </c>
      <c r="AB48">
        <v>55</v>
      </c>
      <c r="AC48" s="4">
        <f t="shared" si="6"/>
        <v>12.100000000000001</v>
      </c>
      <c r="AD48" s="4">
        <f t="shared" si="7"/>
        <v>9.8999999999999986</v>
      </c>
      <c r="AE48">
        <v>4.7</v>
      </c>
      <c r="AF48" s="4">
        <f t="shared" si="13"/>
        <v>1.175</v>
      </c>
      <c r="AG48" s="4">
        <f t="shared" si="15"/>
        <v>3.5250000000000004</v>
      </c>
      <c r="AH48" s="4">
        <v>1</v>
      </c>
      <c r="AI48">
        <v>7.9</v>
      </c>
      <c r="AJ48">
        <v>102</v>
      </c>
      <c r="AK48">
        <f t="shared" si="8"/>
        <v>7.7450980392156863</v>
      </c>
      <c r="AL48">
        <f t="shared" si="9"/>
        <v>7.7450980392156863</v>
      </c>
      <c r="AM48">
        <v>0.5</v>
      </c>
      <c r="AN48">
        <f t="shared" si="10"/>
        <v>0.16500000000000001</v>
      </c>
      <c r="AO48">
        <f t="shared" si="11"/>
        <v>0.16500000000000001</v>
      </c>
      <c r="AP48">
        <f t="shared" si="12"/>
        <v>0.16500000000000001</v>
      </c>
    </row>
    <row r="49" spans="1:42" x14ac:dyDescent="0.25">
      <c r="A49" s="1">
        <v>41926</v>
      </c>
      <c r="B49" s="3">
        <f t="shared" si="19"/>
        <v>287</v>
      </c>
      <c r="C49" s="2">
        <v>0.45833333333333331</v>
      </c>
      <c r="D49">
        <v>18.2</v>
      </c>
      <c r="G49">
        <v>5070</v>
      </c>
      <c r="H49">
        <v>144</v>
      </c>
      <c r="I49">
        <v>1</v>
      </c>
      <c r="J49">
        <v>0.79</v>
      </c>
      <c r="K49">
        <v>0.02</v>
      </c>
      <c r="L49">
        <v>0.19600000000000001</v>
      </c>
      <c r="M49">
        <v>0.8</v>
      </c>
      <c r="N49">
        <v>0.2</v>
      </c>
      <c r="O49" s="6">
        <f t="shared" si="2"/>
        <v>0.02</v>
      </c>
      <c r="P49" s="6">
        <f t="shared" si="3"/>
        <v>0.19600000000000001</v>
      </c>
      <c r="S49">
        <v>0.222</v>
      </c>
      <c r="T49">
        <v>8.8999999999999996E-2</v>
      </c>
      <c r="U49">
        <f t="shared" si="4"/>
        <v>0.13300000000000001</v>
      </c>
      <c r="V49">
        <v>6.2E-2</v>
      </c>
      <c r="W49" s="6">
        <f t="shared" si="5"/>
        <v>6.2E-2</v>
      </c>
      <c r="Y49" s="6">
        <f>T49-V49</f>
        <v>2.6999999999999996E-2</v>
      </c>
      <c r="AA49">
        <v>78</v>
      </c>
      <c r="AB49">
        <v>95</v>
      </c>
      <c r="AC49" s="4">
        <f t="shared" si="6"/>
        <v>74.099999999999994</v>
      </c>
      <c r="AD49" s="4">
        <f t="shared" si="7"/>
        <v>3.9000000000000057</v>
      </c>
      <c r="AE49">
        <v>12.4</v>
      </c>
      <c r="AF49" s="4">
        <f t="shared" si="13"/>
        <v>3.1</v>
      </c>
      <c r="AG49" s="4">
        <f t="shared" si="15"/>
        <v>9.3000000000000007</v>
      </c>
      <c r="AH49" s="4">
        <v>1</v>
      </c>
      <c r="AI49">
        <v>8</v>
      </c>
      <c r="AJ49">
        <v>86</v>
      </c>
      <c r="AK49">
        <f t="shared" si="8"/>
        <v>9.3023255813953494</v>
      </c>
      <c r="AL49">
        <f t="shared" si="9"/>
        <v>9.3023255813953494</v>
      </c>
      <c r="AM49">
        <v>0.5</v>
      </c>
      <c r="AN49">
        <f t="shared" si="10"/>
        <v>0.16500000000000001</v>
      </c>
      <c r="AO49">
        <f t="shared" si="11"/>
        <v>0.16500000000000001</v>
      </c>
      <c r="AP49">
        <f t="shared" si="12"/>
        <v>0.16500000000000001</v>
      </c>
    </row>
    <row r="50" spans="1:42" x14ac:dyDescent="0.25">
      <c r="A50" s="1">
        <v>41941</v>
      </c>
      <c r="B50" s="3">
        <f t="shared" si="19"/>
        <v>302</v>
      </c>
      <c r="C50" s="2">
        <v>0.60416666666666663</v>
      </c>
      <c r="D50">
        <v>19.7</v>
      </c>
      <c r="G50">
        <v>124</v>
      </c>
      <c r="H50">
        <v>3.5</v>
      </c>
      <c r="I50">
        <v>0.44</v>
      </c>
      <c r="J50" t="s">
        <v>239</v>
      </c>
      <c r="K50" t="s">
        <v>204</v>
      </c>
      <c r="L50">
        <v>0.17</v>
      </c>
      <c r="M50">
        <v>0.27</v>
      </c>
      <c r="N50">
        <v>0.17</v>
      </c>
      <c r="O50" s="6" t="str">
        <f t="shared" si="2"/>
        <v>&lt; 0.01</v>
      </c>
      <c r="P50" s="6">
        <f t="shared" si="3"/>
        <v>0.17</v>
      </c>
      <c r="S50">
        <v>0.04</v>
      </c>
      <c r="T50" t="s">
        <v>251</v>
      </c>
      <c r="U50">
        <v>1.9E-2</v>
      </c>
      <c r="V50">
        <v>1.2E-2</v>
      </c>
      <c r="W50" s="6">
        <f t="shared" si="5"/>
        <v>1.2E-2</v>
      </c>
      <c r="Y50" s="6" t="s">
        <v>344</v>
      </c>
      <c r="AA50">
        <v>10</v>
      </c>
      <c r="AB50">
        <v>71</v>
      </c>
      <c r="AC50" s="4">
        <f t="shared" si="6"/>
        <v>7.1</v>
      </c>
      <c r="AD50" s="4">
        <f t="shared" si="7"/>
        <v>2.9000000000000004</v>
      </c>
      <c r="AE50">
        <v>3.2</v>
      </c>
      <c r="AF50" s="4">
        <f t="shared" si="13"/>
        <v>0.8</v>
      </c>
      <c r="AG50" s="4">
        <f t="shared" si="15"/>
        <v>2.4000000000000004</v>
      </c>
      <c r="AH50" s="4">
        <v>1</v>
      </c>
      <c r="AI50">
        <v>8.4</v>
      </c>
      <c r="AJ50">
        <v>92</v>
      </c>
      <c r="AK50">
        <f t="shared" si="8"/>
        <v>9.1304347826086953</v>
      </c>
      <c r="AL50">
        <f t="shared" si="9"/>
        <v>9.1304347826086953</v>
      </c>
      <c r="AM50">
        <v>0.5</v>
      </c>
      <c r="AN50">
        <f t="shared" si="10"/>
        <v>0.16500000000000001</v>
      </c>
      <c r="AO50">
        <f t="shared" si="11"/>
        <v>0.16500000000000001</v>
      </c>
      <c r="AP50">
        <f t="shared" si="12"/>
        <v>0.16500000000000001</v>
      </c>
    </row>
    <row r="51" spans="1:42" x14ac:dyDescent="0.25">
      <c r="A51" s="1">
        <v>41996</v>
      </c>
      <c r="B51" s="3">
        <f t="shared" si="19"/>
        <v>357</v>
      </c>
      <c r="C51" s="2">
        <v>0.48958333333333331</v>
      </c>
      <c r="D51">
        <v>9.1</v>
      </c>
      <c r="E51">
        <v>8.1999999999999993</v>
      </c>
      <c r="G51">
        <v>297</v>
      </c>
      <c r="H51">
        <v>8.4</v>
      </c>
      <c r="I51">
        <v>0.71</v>
      </c>
      <c r="J51">
        <v>0.35</v>
      </c>
      <c r="K51">
        <v>0.03</v>
      </c>
      <c r="L51">
        <v>0.33500000000000002</v>
      </c>
      <c r="M51">
        <v>0.37</v>
      </c>
      <c r="N51">
        <v>0.34</v>
      </c>
      <c r="O51" s="6">
        <f t="shared" si="2"/>
        <v>0.03</v>
      </c>
      <c r="P51" s="6">
        <f t="shared" si="3"/>
        <v>0.33500000000000002</v>
      </c>
      <c r="S51">
        <v>7.4999999999999997E-2</v>
      </c>
      <c r="T51">
        <v>3.7999999999999999E-2</v>
      </c>
      <c r="U51">
        <f t="shared" si="4"/>
        <v>3.6999999999999998E-2</v>
      </c>
      <c r="V51">
        <v>2.1999999999999999E-2</v>
      </c>
      <c r="W51" s="6">
        <f t="shared" si="5"/>
        <v>2.1999999999999999E-2</v>
      </c>
      <c r="Y51" s="6">
        <f>T51-V51</f>
        <v>1.6E-2</v>
      </c>
      <c r="AE51">
        <v>3.4</v>
      </c>
      <c r="AF51" s="4">
        <f t="shared" si="13"/>
        <v>0.85</v>
      </c>
      <c r="AG51" s="4">
        <f t="shared" si="15"/>
        <v>2.5499999999999998</v>
      </c>
      <c r="AH51" s="4">
        <v>1</v>
      </c>
      <c r="AI51">
        <v>10.6</v>
      </c>
      <c r="AJ51">
        <v>94</v>
      </c>
      <c r="AK51">
        <f t="shared" si="8"/>
        <v>11.276595744680851</v>
      </c>
      <c r="AL51">
        <f t="shared" si="9"/>
        <v>11.276595744680851</v>
      </c>
      <c r="AM51">
        <v>0.5</v>
      </c>
      <c r="AN51">
        <f t="shared" si="10"/>
        <v>0.16500000000000001</v>
      </c>
      <c r="AO51">
        <f t="shared" si="11"/>
        <v>0.16500000000000001</v>
      </c>
      <c r="AP51">
        <f t="shared" si="12"/>
        <v>0.16500000000000001</v>
      </c>
    </row>
    <row r="52" spans="1:42" x14ac:dyDescent="0.25">
      <c r="A52" s="1">
        <v>42054</v>
      </c>
      <c r="B52" s="3">
        <f>_xlfn.DAYS(A52,A$71)</f>
        <v>50</v>
      </c>
      <c r="C52" s="2">
        <v>0.54166666666666663</v>
      </c>
      <c r="D52">
        <v>6</v>
      </c>
      <c r="E52">
        <v>3.9</v>
      </c>
      <c r="G52">
        <v>116</v>
      </c>
      <c r="H52">
        <v>3.3</v>
      </c>
      <c r="I52">
        <v>0.42</v>
      </c>
      <c r="J52" t="s">
        <v>253</v>
      </c>
      <c r="K52" t="s">
        <v>204</v>
      </c>
      <c r="L52">
        <v>0.22</v>
      </c>
      <c r="M52">
        <v>0.19</v>
      </c>
      <c r="N52">
        <v>0.22</v>
      </c>
      <c r="O52" s="6" t="str">
        <f t="shared" si="2"/>
        <v>&lt; 0.01</v>
      </c>
      <c r="P52" s="6">
        <f t="shared" si="3"/>
        <v>0.22</v>
      </c>
      <c r="S52">
        <v>2.5000000000000001E-2</v>
      </c>
      <c r="T52">
        <v>8.9999999999999993E-3</v>
      </c>
      <c r="U52">
        <f t="shared" si="4"/>
        <v>1.6E-2</v>
      </c>
      <c r="V52" t="s">
        <v>208</v>
      </c>
      <c r="W52" s="6" t="str">
        <f t="shared" si="5"/>
        <v>&lt; 0.004</v>
      </c>
      <c r="Y52" s="6" t="s">
        <v>341</v>
      </c>
      <c r="AA52">
        <v>11</v>
      </c>
      <c r="AB52">
        <v>66</v>
      </c>
      <c r="AC52" s="4">
        <f t="shared" si="6"/>
        <v>7.2600000000000007</v>
      </c>
      <c r="AD52" s="4">
        <f t="shared" si="7"/>
        <v>3.7399999999999993</v>
      </c>
      <c r="AE52">
        <v>2</v>
      </c>
      <c r="AF52" s="4">
        <f t="shared" si="13"/>
        <v>0.5</v>
      </c>
      <c r="AG52" s="4">
        <f t="shared" si="15"/>
        <v>1.5</v>
      </c>
      <c r="AH52" s="4">
        <v>1</v>
      </c>
      <c r="AI52">
        <v>13.2</v>
      </c>
      <c r="AJ52">
        <v>106</v>
      </c>
      <c r="AK52">
        <f t="shared" si="8"/>
        <v>12.452830188679243</v>
      </c>
      <c r="AL52">
        <f t="shared" si="9"/>
        <v>12.452830188679243</v>
      </c>
      <c r="AM52">
        <v>0.5</v>
      </c>
      <c r="AN52">
        <f t="shared" si="10"/>
        <v>0.16500000000000001</v>
      </c>
      <c r="AO52">
        <f t="shared" si="11"/>
        <v>0.16500000000000001</v>
      </c>
      <c r="AP52">
        <f t="shared" si="12"/>
        <v>0.16500000000000001</v>
      </c>
    </row>
    <row r="53" spans="1:42" x14ac:dyDescent="0.25">
      <c r="A53" s="1">
        <v>42090</v>
      </c>
      <c r="B53" s="3">
        <f t="shared" ref="B53:B63" si="21">_xlfn.DAYS(A53,A$71)</f>
        <v>86</v>
      </c>
      <c r="C53" s="2">
        <v>0.5625</v>
      </c>
      <c r="D53">
        <v>15.6</v>
      </c>
      <c r="E53">
        <v>12</v>
      </c>
      <c r="G53">
        <v>1800</v>
      </c>
      <c r="H53">
        <v>51</v>
      </c>
      <c r="I53">
        <v>0.56999999999999995</v>
      </c>
      <c r="J53">
        <v>0.41</v>
      </c>
      <c r="K53">
        <v>0.01</v>
      </c>
      <c r="L53">
        <v>0.15</v>
      </c>
      <c r="M53">
        <v>0.42</v>
      </c>
      <c r="N53">
        <v>0.15</v>
      </c>
      <c r="O53" s="6">
        <f t="shared" si="2"/>
        <v>0.01</v>
      </c>
      <c r="P53" s="6">
        <f t="shared" si="3"/>
        <v>0.15</v>
      </c>
      <c r="S53" t="s">
        <v>255</v>
      </c>
      <c r="T53" t="s">
        <v>256</v>
      </c>
      <c r="U53">
        <v>5.5E-2</v>
      </c>
      <c r="V53">
        <v>8.9999999999999993E-3</v>
      </c>
      <c r="W53" s="6">
        <f t="shared" si="5"/>
        <v>8.9999999999999993E-3</v>
      </c>
      <c r="Y53" s="6">
        <v>0.02</v>
      </c>
      <c r="AA53">
        <v>40</v>
      </c>
      <c r="AB53">
        <v>88</v>
      </c>
      <c r="AC53" s="4">
        <f t="shared" si="6"/>
        <v>35.200000000000003</v>
      </c>
      <c r="AD53" s="4">
        <f t="shared" si="7"/>
        <v>4.7999999999999972</v>
      </c>
      <c r="AE53">
        <v>5.2</v>
      </c>
      <c r="AF53" s="4">
        <f t="shared" si="13"/>
        <v>1.3</v>
      </c>
      <c r="AG53" s="4">
        <f t="shared" si="15"/>
        <v>3.9000000000000004</v>
      </c>
      <c r="AH53" s="4">
        <v>1</v>
      </c>
      <c r="AI53">
        <v>9.3000000000000007</v>
      </c>
      <c r="AJ53">
        <v>95</v>
      </c>
      <c r="AK53">
        <f t="shared" si="8"/>
        <v>9.7894736842105274</v>
      </c>
      <c r="AL53">
        <f t="shared" si="9"/>
        <v>9.7894736842105274</v>
      </c>
      <c r="AM53">
        <v>0.5</v>
      </c>
      <c r="AN53">
        <f t="shared" si="10"/>
        <v>0.16500000000000001</v>
      </c>
      <c r="AO53">
        <f t="shared" si="11"/>
        <v>0.16500000000000001</v>
      </c>
      <c r="AP53">
        <f t="shared" si="12"/>
        <v>0.16500000000000001</v>
      </c>
    </row>
    <row r="54" spans="1:42" x14ac:dyDescent="0.25">
      <c r="A54" s="1">
        <v>42107</v>
      </c>
      <c r="B54" s="3">
        <f t="shared" si="21"/>
        <v>103</v>
      </c>
      <c r="C54" s="2">
        <v>0.52083333333333337</v>
      </c>
      <c r="D54">
        <v>19.600000000000001</v>
      </c>
      <c r="E54">
        <v>17.3</v>
      </c>
      <c r="G54">
        <v>162</v>
      </c>
      <c r="H54">
        <v>4.5999999999999996</v>
      </c>
      <c r="I54">
        <v>0.46</v>
      </c>
      <c r="J54">
        <v>0.3</v>
      </c>
      <c r="K54">
        <v>0.02</v>
      </c>
      <c r="L54">
        <v>0.14499999999999999</v>
      </c>
      <c r="M54">
        <v>0.31</v>
      </c>
      <c r="N54">
        <v>0.15</v>
      </c>
      <c r="O54" s="6">
        <f t="shared" si="2"/>
        <v>0.02</v>
      </c>
      <c r="P54" s="6">
        <f t="shared" si="3"/>
        <v>0.14499999999999999</v>
      </c>
      <c r="S54">
        <v>3.7999999999999999E-2</v>
      </c>
      <c r="T54">
        <v>1.4999999999999999E-2</v>
      </c>
      <c r="U54">
        <f t="shared" si="4"/>
        <v>2.3E-2</v>
      </c>
      <c r="V54">
        <v>7.0000000000000001E-3</v>
      </c>
      <c r="W54" s="6">
        <f t="shared" si="5"/>
        <v>7.0000000000000001E-3</v>
      </c>
      <c r="Y54" s="6">
        <f>T54-V54</f>
        <v>8.0000000000000002E-3</v>
      </c>
      <c r="AE54">
        <v>2.5</v>
      </c>
      <c r="AF54" s="4">
        <f t="shared" si="13"/>
        <v>0.625</v>
      </c>
      <c r="AG54" s="4">
        <f t="shared" si="15"/>
        <v>1.875</v>
      </c>
      <c r="AH54" s="4">
        <v>1</v>
      </c>
      <c r="AI54">
        <v>8</v>
      </c>
      <c r="AJ54">
        <v>89</v>
      </c>
      <c r="AK54">
        <f t="shared" si="8"/>
        <v>8.9887640449438209</v>
      </c>
      <c r="AL54">
        <f t="shared" si="9"/>
        <v>8.9887640449438209</v>
      </c>
      <c r="AM54">
        <v>0.5</v>
      </c>
      <c r="AN54">
        <f t="shared" si="10"/>
        <v>0.16500000000000001</v>
      </c>
      <c r="AO54">
        <f t="shared" si="11"/>
        <v>0.16500000000000001</v>
      </c>
      <c r="AP54">
        <f t="shared" si="12"/>
        <v>0.16500000000000001</v>
      </c>
    </row>
    <row r="55" spans="1:42" x14ac:dyDescent="0.25">
      <c r="A55" s="1">
        <v>42108</v>
      </c>
      <c r="B55" s="3">
        <f t="shared" si="21"/>
        <v>104</v>
      </c>
      <c r="C55" s="2">
        <v>0.41666666666666669</v>
      </c>
      <c r="D55">
        <v>15.8</v>
      </c>
      <c r="G55">
        <v>11000</v>
      </c>
      <c r="H55">
        <v>312</v>
      </c>
      <c r="I55">
        <v>1.2</v>
      </c>
      <c r="J55">
        <v>1</v>
      </c>
      <c r="K55">
        <v>0.02</v>
      </c>
      <c r="L55">
        <v>0.17599999999999999</v>
      </c>
      <c r="M55">
        <v>1</v>
      </c>
      <c r="N55">
        <v>0.18</v>
      </c>
      <c r="O55" s="6">
        <f t="shared" si="2"/>
        <v>0.02</v>
      </c>
      <c r="P55" s="6">
        <f t="shared" si="3"/>
        <v>0.17599999999999999</v>
      </c>
      <c r="S55">
        <v>0.26700000000000002</v>
      </c>
      <c r="T55">
        <v>3.7999999999999999E-2</v>
      </c>
      <c r="U55">
        <f t="shared" si="4"/>
        <v>0.22900000000000001</v>
      </c>
      <c r="V55">
        <v>1.9E-2</v>
      </c>
      <c r="W55" s="6">
        <f t="shared" si="5"/>
        <v>1.9E-2</v>
      </c>
      <c r="Y55" s="6">
        <f>T55-V55</f>
        <v>1.9E-2</v>
      </c>
      <c r="AE55">
        <v>13.4</v>
      </c>
      <c r="AF55" s="4">
        <f t="shared" si="13"/>
        <v>3.35</v>
      </c>
      <c r="AG55" s="4">
        <f t="shared" si="15"/>
        <v>10.050000000000001</v>
      </c>
      <c r="AH55" s="4">
        <v>1</v>
      </c>
      <c r="AI55">
        <v>8.8000000000000007</v>
      </c>
      <c r="AJ55">
        <v>90</v>
      </c>
      <c r="AK55">
        <f t="shared" si="8"/>
        <v>9.7777777777777786</v>
      </c>
      <c r="AL55">
        <f t="shared" si="9"/>
        <v>9.7777777777777786</v>
      </c>
      <c r="AM55">
        <v>0.5</v>
      </c>
      <c r="AN55">
        <f t="shared" si="10"/>
        <v>0.16500000000000001</v>
      </c>
      <c r="AO55">
        <f t="shared" si="11"/>
        <v>0.16500000000000001</v>
      </c>
      <c r="AP55">
        <f t="shared" si="12"/>
        <v>0.16500000000000001</v>
      </c>
    </row>
    <row r="56" spans="1:42" x14ac:dyDescent="0.25">
      <c r="A56" s="1">
        <v>42132</v>
      </c>
      <c r="B56" s="3">
        <f t="shared" si="21"/>
        <v>128</v>
      </c>
      <c r="C56" s="2">
        <v>0.48958333333333331</v>
      </c>
      <c r="D56">
        <v>20.2</v>
      </c>
      <c r="E56">
        <v>22</v>
      </c>
      <c r="G56">
        <v>139000</v>
      </c>
      <c r="H56">
        <v>3940</v>
      </c>
      <c r="I56">
        <v>1.9</v>
      </c>
      <c r="J56">
        <v>1.7</v>
      </c>
      <c r="K56">
        <v>0.03</v>
      </c>
      <c r="L56">
        <v>0.10199999999999999</v>
      </c>
      <c r="M56">
        <v>1.7</v>
      </c>
      <c r="N56">
        <v>0.11</v>
      </c>
      <c r="O56" s="6">
        <f t="shared" si="2"/>
        <v>0.03</v>
      </c>
      <c r="P56" s="6">
        <f t="shared" si="3"/>
        <v>0.10199999999999999</v>
      </c>
      <c r="S56">
        <v>0.373</v>
      </c>
      <c r="T56">
        <v>6.2E-2</v>
      </c>
      <c r="U56">
        <f t="shared" si="4"/>
        <v>0.311</v>
      </c>
      <c r="V56">
        <v>3.9E-2</v>
      </c>
      <c r="W56" s="6">
        <f t="shared" si="5"/>
        <v>3.9E-2</v>
      </c>
      <c r="Y56" s="6">
        <f>T56-V56</f>
        <v>2.3E-2</v>
      </c>
      <c r="AE56">
        <v>16.3</v>
      </c>
      <c r="AF56" s="4">
        <f t="shared" si="13"/>
        <v>4.0750000000000002</v>
      </c>
      <c r="AG56" s="4">
        <f t="shared" si="15"/>
        <v>12.225000000000001</v>
      </c>
      <c r="AH56" s="4">
        <v>1</v>
      </c>
      <c r="AI56">
        <v>7.9</v>
      </c>
      <c r="AJ56">
        <v>89</v>
      </c>
      <c r="AK56">
        <f t="shared" si="8"/>
        <v>8.8764044943820224</v>
      </c>
      <c r="AL56">
        <f t="shared" si="9"/>
        <v>8.8764044943820224</v>
      </c>
      <c r="AM56">
        <v>0.5</v>
      </c>
      <c r="AN56">
        <f t="shared" si="10"/>
        <v>0.16500000000000001</v>
      </c>
      <c r="AO56">
        <f t="shared" si="11"/>
        <v>0.16500000000000001</v>
      </c>
      <c r="AP56">
        <f t="shared" si="12"/>
        <v>0.16500000000000001</v>
      </c>
    </row>
    <row r="57" spans="1:42" x14ac:dyDescent="0.25">
      <c r="A57" s="1">
        <v>42135</v>
      </c>
      <c r="B57" s="3">
        <f t="shared" si="21"/>
        <v>131</v>
      </c>
      <c r="C57" s="2">
        <v>0.70833333333333337</v>
      </c>
      <c r="D57">
        <v>18.399999999999999</v>
      </c>
      <c r="E57">
        <v>24.9</v>
      </c>
      <c r="G57">
        <v>21200</v>
      </c>
      <c r="H57">
        <v>601</v>
      </c>
      <c r="I57">
        <v>0.83</v>
      </c>
      <c r="J57">
        <v>0.74</v>
      </c>
      <c r="K57">
        <v>0.02</v>
      </c>
      <c r="L57">
        <v>5.8999999999999997E-2</v>
      </c>
      <c r="M57">
        <v>0.77</v>
      </c>
      <c r="N57">
        <v>0.06</v>
      </c>
      <c r="O57" s="6">
        <f t="shared" si="2"/>
        <v>0.02</v>
      </c>
      <c r="P57" s="6">
        <f t="shared" si="3"/>
        <v>5.8999999999999997E-2</v>
      </c>
      <c r="S57">
        <v>0.21199999999999999</v>
      </c>
      <c r="T57">
        <v>5.5E-2</v>
      </c>
      <c r="U57">
        <f t="shared" si="4"/>
        <v>0.157</v>
      </c>
      <c r="V57">
        <v>3.4000000000000002E-2</v>
      </c>
      <c r="W57" s="6">
        <f t="shared" si="5"/>
        <v>3.4000000000000002E-2</v>
      </c>
      <c r="Y57" s="6">
        <f>T57-V57</f>
        <v>2.0999999999999998E-2</v>
      </c>
      <c r="AE57">
        <v>10.6</v>
      </c>
      <c r="AF57" s="4">
        <f t="shared" si="13"/>
        <v>2.65</v>
      </c>
      <c r="AG57" s="4">
        <f t="shared" si="15"/>
        <v>7.9499999999999993</v>
      </c>
      <c r="AH57" s="4">
        <v>1</v>
      </c>
      <c r="AI57">
        <v>7.5</v>
      </c>
      <c r="AJ57">
        <v>81</v>
      </c>
      <c r="AK57">
        <f t="shared" si="8"/>
        <v>9.2592592592592595</v>
      </c>
      <c r="AL57">
        <f t="shared" si="9"/>
        <v>9.2592592592592595</v>
      </c>
      <c r="AM57">
        <v>0.5</v>
      </c>
      <c r="AN57">
        <f t="shared" si="10"/>
        <v>0.16500000000000001</v>
      </c>
      <c r="AO57">
        <f t="shared" si="11"/>
        <v>0.16500000000000001</v>
      </c>
      <c r="AP57">
        <f t="shared" si="12"/>
        <v>0.16500000000000001</v>
      </c>
    </row>
    <row r="58" spans="1:42" x14ac:dyDescent="0.25">
      <c r="A58" s="1">
        <v>42215</v>
      </c>
      <c r="B58" s="3">
        <f t="shared" si="21"/>
        <v>211</v>
      </c>
      <c r="C58" s="2">
        <v>0.52083333333333337</v>
      </c>
      <c r="D58">
        <v>34</v>
      </c>
      <c r="E58">
        <v>32.6</v>
      </c>
      <c r="I58" t="s">
        <v>258</v>
      </c>
      <c r="J58" t="s">
        <v>213</v>
      </c>
      <c r="K58" t="s">
        <v>204</v>
      </c>
      <c r="L58" t="s">
        <v>226</v>
      </c>
      <c r="M58">
        <v>0.54</v>
      </c>
      <c r="N58" t="s">
        <v>204</v>
      </c>
      <c r="O58" s="6" t="str">
        <f t="shared" si="2"/>
        <v>&lt; 0.01</v>
      </c>
      <c r="P58" s="6" t="str">
        <f t="shared" si="3"/>
        <v>&lt; 0.010</v>
      </c>
      <c r="S58">
        <v>7.3999999999999996E-2</v>
      </c>
      <c r="T58">
        <v>0.01</v>
      </c>
      <c r="U58">
        <f t="shared" si="4"/>
        <v>6.4000000000000001E-2</v>
      </c>
      <c r="V58">
        <v>5.0000000000000001E-3</v>
      </c>
      <c r="W58" s="6">
        <f t="shared" si="5"/>
        <v>5.0000000000000001E-3</v>
      </c>
      <c r="Y58" s="6">
        <f>T58-V58</f>
        <v>5.0000000000000001E-3</v>
      </c>
      <c r="AE58">
        <v>7.3</v>
      </c>
      <c r="AF58" s="4">
        <f t="shared" si="13"/>
        <v>1.825</v>
      </c>
      <c r="AG58" s="4">
        <f t="shared" si="15"/>
        <v>5.4749999999999996</v>
      </c>
      <c r="AH58" s="4">
        <v>1</v>
      </c>
      <c r="AI58">
        <v>7</v>
      </c>
      <c r="AJ58">
        <v>100</v>
      </c>
      <c r="AK58">
        <f t="shared" si="8"/>
        <v>7</v>
      </c>
      <c r="AL58">
        <f t="shared" si="9"/>
        <v>7</v>
      </c>
      <c r="AM58">
        <v>0.5</v>
      </c>
      <c r="AN58">
        <f t="shared" si="10"/>
        <v>0.16500000000000001</v>
      </c>
      <c r="AO58">
        <f t="shared" si="11"/>
        <v>0.16500000000000001</v>
      </c>
      <c r="AP58">
        <f t="shared" si="12"/>
        <v>0.16500000000000001</v>
      </c>
    </row>
    <row r="59" spans="1:42" x14ac:dyDescent="0.25">
      <c r="A59" s="1">
        <v>42227</v>
      </c>
      <c r="B59" s="3">
        <f t="shared" si="21"/>
        <v>223</v>
      </c>
      <c r="C59" s="2">
        <v>0.54166666666666663</v>
      </c>
      <c r="D59">
        <v>33.5</v>
      </c>
      <c r="E59">
        <v>28.4</v>
      </c>
      <c r="I59" t="s">
        <v>260</v>
      </c>
      <c r="J59" t="s">
        <v>261</v>
      </c>
      <c r="K59" t="s">
        <v>204</v>
      </c>
      <c r="L59" t="s">
        <v>226</v>
      </c>
      <c r="M59">
        <v>0.68</v>
      </c>
      <c r="N59" t="s">
        <v>204</v>
      </c>
      <c r="O59" s="6" t="str">
        <f t="shared" si="2"/>
        <v>&lt; 0.01</v>
      </c>
      <c r="P59" s="6" t="str">
        <f t="shared" si="3"/>
        <v>&lt; 0.010</v>
      </c>
      <c r="S59">
        <v>7.8E-2</v>
      </c>
      <c r="T59">
        <v>0.01</v>
      </c>
      <c r="U59">
        <f t="shared" si="4"/>
        <v>6.8000000000000005E-2</v>
      </c>
      <c r="V59" t="s">
        <v>208</v>
      </c>
      <c r="W59" s="6" t="str">
        <f t="shared" si="5"/>
        <v>&lt; 0.004</v>
      </c>
      <c r="Y59" s="6" t="s">
        <v>342</v>
      </c>
      <c r="AE59">
        <v>7</v>
      </c>
      <c r="AF59" s="4">
        <f t="shared" si="13"/>
        <v>1.75</v>
      </c>
      <c r="AG59" s="4">
        <f t="shared" si="15"/>
        <v>5.25</v>
      </c>
      <c r="AH59" s="4">
        <v>1</v>
      </c>
      <c r="AI59">
        <v>7.3</v>
      </c>
      <c r="AJ59">
        <v>103</v>
      </c>
      <c r="AK59">
        <f t="shared" si="8"/>
        <v>7.0873786407766985</v>
      </c>
      <c r="AL59">
        <f t="shared" si="9"/>
        <v>7.0873786407766985</v>
      </c>
      <c r="AM59">
        <v>0.5</v>
      </c>
      <c r="AN59">
        <f t="shared" si="10"/>
        <v>0.16500000000000001</v>
      </c>
      <c r="AO59">
        <f>AM59*0.33</f>
        <v>0.16500000000000001</v>
      </c>
      <c r="AP59">
        <f>AM59*0.33</f>
        <v>0.16500000000000001</v>
      </c>
    </row>
    <row r="60" spans="1:42" x14ac:dyDescent="0.25">
      <c r="A60" s="1">
        <v>42297</v>
      </c>
      <c r="B60" s="3">
        <f t="shared" si="21"/>
        <v>293</v>
      </c>
      <c r="C60" s="2">
        <v>0.52083333333333337</v>
      </c>
      <c r="D60">
        <v>18.2</v>
      </c>
      <c r="E60">
        <v>15.7</v>
      </c>
      <c r="I60">
        <v>2.8</v>
      </c>
      <c r="J60">
        <v>2.8</v>
      </c>
      <c r="K60">
        <v>0.03</v>
      </c>
      <c r="L60">
        <v>1.4E-2</v>
      </c>
      <c r="M60">
        <v>2.8</v>
      </c>
      <c r="N60">
        <v>0.01</v>
      </c>
      <c r="O60" s="6">
        <v>0.03</v>
      </c>
      <c r="P60" s="6">
        <v>0.01</v>
      </c>
      <c r="S60">
        <v>4.4999999999999998E-2</v>
      </c>
      <c r="T60">
        <v>1.4999999999999999E-2</v>
      </c>
      <c r="U60">
        <f t="shared" si="4"/>
        <v>0.03</v>
      </c>
      <c r="V60">
        <v>4.0000000000000001E-3</v>
      </c>
      <c r="W60" s="6">
        <v>4.0000000000000001E-3</v>
      </c>
      <c r="Y60" s="6">
        <f>T60-V60</f>
        <v>1.0999999999999999E-2</v>
      </c>
      <c r="AE60">
        <v>4.7</v>
      </c>
    </row>
    <row r="61" spans="1:42" x14ac:dyDescent="0.25">
      <c r="A61" s="1">
        <v>42326</v>
      </c>
      <c r="B61" s="3">
        <f t="shared" si="21"/>
        <v>322</v>
      </c>
      <c r="C61" s="2">
        <v>0.58333333333333337</v>
      </c>
      <c r="D61">
        <v>13.8</v>
      </c>
      <c r="E61">
        <v>13.2</v>
      </c>
      <c r="I61">
        <v>1.4</v>
      </c>
      <c r="J61">
        <v>0.77</v>
      </c>
      <c r="K61">
        <v>0.01</v>
      </c>
      <c r="L61">
        <v>0.61199999999999999</v>
      </c>
      <c r="M61">
        <v>0.78</v>
      </c>
      <c r="N61">
        <v>0.62</v>
      </c>
      <c r="O61" s="6">
        <v>0.01</v>
      </c>
      <c r="P61" s="6">
        <v>0.62</v>
      </c>
      <c r="S61">
        <v>0.17399999999999999</v>
      </c>
      <c r="T61">
        <v>0.03</v>
      </c>
      <c r="U61">
        <f t="shared" si="4"/>
        <v>0.14399999999999999</v>
      </c>
      <c r="V61">
        <v>1.6E-2</v>
      </c>
      <c r="W61" s="6">
        <v>1.6E-2</v>
      </c>
      <c r="Y61" s="6">
        <f t="shared" ref="Y61:Y62" si="22">T61-V61</f>
        <v>1.3999999999999999E-2</v>
      </c>
      <c r="AE61">
        <v>9.6</v>
      </c>
    </row>
    <row r="62" spans="1:42" x14ac:dyDescent="0.25">
      <c r="A62" s="1">
        <v>42338</v>
      </c>
      <c r="B62" s="3">
        <f t="shared" si="21"/>
        <v>334</v>
      </c>
      <c r="C62" s="2">
        <v>0.53125</v>
      </c>
      <c r="I62">
        <v>0.92</v>
      </c>
      <c r="J62">
        <v>0.51</v>
      </c>
      <c r="K62">
        <v>0.02</v>
      </c>
      <c r="L62">
        <v>0.39900000000000002</v>
      </c>
      <c r="M62">
        <v>0.52</v>
      </c>
      <c r="N62">
        <v>0.4</v>
      </c>
      <c r="O62" s="6">
        <v>0.02</v>
      </c>
      <c r="P62" s="6">
        <v>0.4</v>
      </c>
      <c r="S62">
        <v>0.186</v>
      </c>
      <c r="T62">
        <v>8.8999999999999996E-2</v>
      </c>
      <c r="U62">
        <f t="shared" si="4"/>
        <v>9.7000000000000003E-2</v>
      </c>
      <c r="V62">
        <v>7.1999999999999995E-2</v>
      </c>
      <c r="W62" s="6">
        <v>7.1999999999999995E-2</v>
      </c>
      <c r="Y62" s="6">
        <f t="shared" si="22"/>
        <v>1.7000000000000001E-2</v>
      </c>
      <c r="AE62">
        <v>7.5</v>
      </c>
    </row>
    <row r="63" spans="1:42" x14ac:dyDescent="0.25">
      <c r="A63" s="1">
        <v>42366</v>
      </c>
      <c r="B63" s="3">
        <f t="shared" si="21"/>
        <v>362</v>
      </c>
      <c r="C63" s="2">
        <v>0.47916666666666669</v>
      </c>
      <c r="D63">
        <v>10.6</v>
      </c>
      <c r="E63">
        <v>6.3</v>
      </c>
      <c r="I63">
        <v>0.57999999999999996</v>
      </c>
      <c r="J63">
        <v>0.47</v>
      </c>
      <c r="K63">
        <v>0.01</v>
      </c>
      <c r="L63">
        <v>9.5000000000000001E-2</v>
      </c>
      <c r="M63">
        <v>0.49</v>
      </c>
      <c r="N63">
        <v>0.1</v>
      </c>
      <c r="O63" s="6">
        <v>0.01</v>
      </c>
      <c r="P63" s="6">
        <v>0.1</v>
      </c>
      <c r="S63" t="s">
        <v>376</v>
      </c>
      <c r="T63" t="s">
        <v>377</v>
      </c>
      <c r="U63" t="s">
        <v>382</v>
      </c>
      <c r="V63">
        <v>4.2000000000000003E-2</v>
      </c>
      <c r="W63" s="6">
        <v>4.2000000000000003E-2</v>
      </c>
      <c r="Y63" s="6">
        <f>0.13-V63</f>
        <v>8.7999999999999995E-2</v>
      </c>
      <c r="AE63">
        <v>6.9</v>
      </c>
    </row>
    <row r="64" spans="1:42" x14ac:dyDescent="0.25">
      <c r="A64" s="1"/>
      <c r="B64" s="3"/>
      <c r="C64" s="2"/>
    </row>
    <row r="67" spans="1:1" x14ac:dyDescent="0.25">
      <c r="A67" s="1">
        <v>40543</v>
      </c>
    </row>
    <row r="68" spans="1:1" x14ac:dyDescent="0.25">
      <c r="A68" s="1">
        <v>40908</v>
      </c>
    </row>
    <row r="69" spans="1:1" x14ac:dyDescent="0.25">
      <c r="A69" s="1">
        <v>41274</v>
      </c>
    </row>
    <row r="70" spans="1:1" x14ac:dyDescent="0.25">
      <c r="A70" s="1">
        <v>41639</v>
      </c>
    </row>
    <row r="71" spans="1:1" x14ac:dyDescent="0.25">
      <c r="A71" s="1">
        <v>42004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workbookViewId="0">
      <selection activeCell="M12" sqref="M12"/>
    </sheetView>
  </sheetViews>
  <sheetFormatPr defaultRowHeight="15" x14ac:dyDescent="0.25"/>
  <cols>
    <col min="1" max="1" width="10.7109375" bestFit="1" customWidth="1"/>
    <col min="2" max="2" width="9.7109375" bestFit="1" customWidth="1"/>
    <col min="7" max="7" width="12" bestFit="1" customWidth="1"/>
  </cols>
  <sheetData>
    <row r="1" spans="1:35" x14ac:dyDescent="0.25">
      <c r="A1" t="s">
        <v>282</v>
      </c>
      <c r="B1" t="s">
        <v>283</v>
      </c>
      <c r="C1" t="s">
        <v>286</v>
      </c>
      <c r="D1" t="s">
        <v>287</v>
      </c>
      <c r="E1" t="s">
        <v>289</v>
      </c>
      <c r="F1" t="s">
        <v>337</v>
      </c>
      <c r="G1" t="s">
        <v>358</v>
      </c>
      <c r="H1" t="s">
        <v>357</v>
      </c>
      <c r="Y1" t="s">
        <v>359</v>
      </c>
      <c r="Z1" t="s">
        <v>337</v>
      </c>
    </row>
    <row r="2" spans="1:35" s="17" customFormat="1" x14ac:dyDescent="0.25">
      <c r="B2" s="18">
        <f>B59-365</f>
        <v>-23</v>
      </c>
      <c r="C2" s="17">
        <v>6.8</v>
      </c>
    </row>
    <row r="3" spans="1:35" s="17" customFormat="1" x14ac:dyDescent="0.25">
      <c r="B3" s="18">
        <f>B60-365</f>
        <v>-12</v>
      </c>
      <c r="C3" s="17">
        <v>8.6999999999999993</v>
      </c>
    </row>
    <row r="4" spans="1:35" s="17" customFormat="1" x14ac:dyDescent="0.25">
      <c r="B4" s="18">
        <f>B61-365</f>
        <v>-8</v>
      </c>
      <c r="C4" s="17">
        <v>9.1</v>
      </c>
    </row>
    <row r="5" spans="1:35" x14ac:dyDescent="0.25">
      <c r="A5" s="1">
        <v>41288</v>
      </c>
      <c r="B5" s="3">
        <v>14</v>
      </c>
      <c r="C5">
        <v>6.8</v>
      </c>
      <c r="D5">
        <v>9.6999999999999993</v>
      </c>
      <c r="E5">
        <v>39</v>
      </c>
      <c r="F5">
        <f>LOG(E5)</f>
        <v>1.5910646070264991</v>
      </c>
      <c r="G5">
        <f t="shared" ref="G5:G36" si="0">1.965*10^-8*B5^4-1.584*10^-5*B5^3+3.482*10^-3*B5^2-0.1129*B5+6.949</f>
        <v>6.0081619143999996</v>
      </c>
      <c r="H5">
        <f t="shared" ref="H5:H36" si="1">G5-C5</f>
        <v>-0.79183808560000024</v>
      </c>
      <c r="I5">
        <f>G5-(0.4469*LN(E5)-0.6318)</f>
        <v>5.0027162147446607</v>
      </c>
      <c r="Y5">
        <v>6.8</v>
      </c>
      <c r="Z5">
        <v>1.5910646070264991</v>
      </c>
      <c r="AA5">
        <v>6.2210141937637857</v>
      </c>
      <c r="AB5">
        <v>0.85870973034519504</v>
      </c>
      <c r="AD5" t="s">
        <v>313</v>
      </c>
    </row>
    <row r="6" spans="1:35" ht="15.75" thickBot="1" x14ac:dyDescent="0.3">
      <c r="A6" s="1">
        <v>40933</v>
      </c>
      <c r="B6" s="3">
        <v>25</v>
      </c>
      <c r="C6">
        <v>8.6</v>
      </c>
      <c r="D6">
        <v>7.9</v>
      </c>
      <c r="E6">
        <v>623</v>
      </c>
      <c r="F6">
        <f t="shared" ref="F6:F61" si="2">LOG(E6)</f>
        <v>2.7944880466591697</v>
      </c>
      <c r="G6">
        <f t="shared" si="0"/>
        <v>6.0629257812499997</v>
      </c>
      <c r="H6">
        <f t="shared" si="1"/>
        <v>-2.5370742187499999</v>
      </c>
      <c r="I6">
        <f t="shared" ref="I6:I61" si="3">G6-(0.4469*LN(E6)-0.6318)</f>
        <v>3.8191269420038871</v>
      </c>
      <c r="Y6">
        <v>8.6999999999999993</v>
      </c>
      <c r="Z6">
        <v>2.7944880466591697</v>
      </c>
      <c r="AA6">
        <v>-0.83116899061401461</v>
      </c>
      <c r="AB6">
        <v>6.224753658502614</v>
      </c>
    </row>
    <row r="7" spans="1:35" x14ac:dyDescent="0.25">
      <c r="A7" s="1">
        <v>41305</v>
      </c>
      <c r="B7" s="3">
        <v>31</v>
      </c>
      <c r="C7">
        <v>10.199999999999999</v>
      </c>
      <c r="E7" s="10">
        <v>42</v>
      </c>
      <c r="F7">
        <f t="shared" si="2"/>
        <v>1.6232492903979006</v>
      </c>
      <c r="G7">
        <f t="shared" si="0"/>
        <v>6.3415597476499999</v>
      </c>
      <c r="H7">
        <f t="shared" si="1"/>
        <v>-3.8584402523499994</v>
      </c>
      <c r="I7">
        <f t="shared" si="3"/>
        <v>5.3029951952391627</v>
      </c>
      <c r="Y7">
        <v>9.1</v>
      </c>
      <c r="Z7">
        <v>1.6232492903979006</v>
      </c>
      <c r="AA7">
        <v>-2.5373564126288484</v>
      </c>
      <c r="AB7">
        <v>5.7445820070124567</v>
      </c>
      <c r="AD7" s="14" t="s">
        <v>314</v>
      </c>
      <c r="AE7" s="14"/>
    </row>
    <row r="8" spans="1:35" x14ac:dyDescent="0.25">
      <c r="A8" s="1">
        <v>40946</v>
      </c>
      <c r="B8" s="3">
        <v>38</v>
      </c>
      <c r="C8">
        <v>8.5</v>
      </c>
      <c r="D8">
        <v>9.6999999999999993</v>
      </c>
      <c r="E8">
        <v>31</v>
      </c>
      <c r="F8">
        <f t="shared" si="2"/>
        <v>1.4913616938342726</v>
      </c>
      <c r="G8">
        <f t="shared" si="0"/>
        <v>6.8586084423999996</v>
      </c>
      <c r="H8">
        <f t="shared" si="1"/>
        <v>-1.6413915576000004</v>
      </c>
      <c r="I8">
        <f t="shared" si="3"/>
        <v>5.9557595607155873</v>
      </c>
      <c r="Y8">
        <v>6.8</v>
      </c>
      <c r="Z8">
        <v>1.4913616938342726</v>
      </c>
      <c r="AA8">
        <v>1.8611946742949399</v>
      </c>
      <c r="AB8">
        <v>5.9978624846170119</v>
      </c>
      <c r="AD8" s="11" t="s">
        <v>315</v>
      </c>
      <c r="AE8" s="11">
        <v>0.4165509270710982</v>
      </c>
    </row>
    <row r="9" spans="1:35" x14ac:dyDescent="0.25">
      <c r="A9" s="1">
        <v>41689</v>
      </c>
      <c r="B9" s="3">
        <v>50</v>
      </c>
      <c r="C9">
        <v>9.9</v>
      </c>
      <c r="D9">
        <v>15.8</v>
      </c>
      <c r="E9">
        <v>4.4000000000000004</v>
      </c>
      <c r="F9">
        <f t="shared" si="2"/>
        <v>0.64345267648618742</v>
      </c>
      <c r="G9">
        <f t="shared" si="0"/>
        <v>8.1518125000000001</v>
      </c>
      <c r="H9">
        <f t="shared" si="1"/>
        <v>-1.7481875000000002</v>
      </c>
      <c r="I9">
        <f t="shared" si="3"/>
        <v>8.1214834306609678</v>
      </c>
      <c r="Y9">
        <v>8.6</v>
      </c>
      <c r="Z9">
        <v>0.64345267648618742</v>
      </c>
      <c r="AA9">
        <v>-1.6477140812606728</v>
      </c>
      <c r="AB9">
        <v>6.0599866589304723</v>
      </c>
      <c r="AD9" s="11" t="s">
        <v>316</v>
      </c>
      <c r="AE9" s="11">
        <v>0.17351467484379138</v>
      </c>
    </row>
    <row r="10" spans="1:35" x14ac:dyDescent="0.25">
      <c r="A10" s="1">
        <v>42054</v>
      </c>
      <c r="B10" s="3">
        <v>50</v>
      </c>
      <c r="C10">
        <v>6</v>
      </c>
      <c r="D10">
        <v>3.9</v>
      </c>
      <c r="E10">
        <v>3.3</v>
      </c>
      <c r="F10">
        <f t="shared" si="2"/>
        <v>0.51851393987788741</v>
      </c>
      <c r="G10">
        <f t="shared" si="0"/>
        <v>8.1518125000000001</v>
      </c>
      <c r="H10">
        <f t="shared" si="1"/>
        <v>2.1518125000000001</v>
      </c>
      <c r="I10">
        <f t="shared" si="3"/>
        <v>8.2500485488396684</v>
      </c>
      <c r="Y10">
        <v>10.199999999999999</v>
      </c>
      <c r="Z10">
        <v>0.51851393987788741</v>
      </c>
      <c r="AA10">
        <v>-1.6477140812606728</v>
      </c>
      <c r="AB10">
        <v>6.0599866589304723</v>
      </c>
      <c r="AD10" s="11" t="s">
        <v>317</v>
      </c>
      <c r="AE10" s="11">
        <v>0.12291353248728883</v>
      </c>
    </row>
    <row r="11" spans="1:35" x14ac:dyDescent="0.25">
      <c r="A11" s="1">
        <v>40597</v>
      </c>
      <c r="B11" s="3">
        <v>54</v>
      </c>
      <c r="C11">
        <v>12.2</v>
      </c>
      <c r="D11">
        <v>16</v>
      </c>
      <c r="E11">
        <v>3.3</v>
      </c>
      <c r="F11">
        <f t="shared" si="2"/>
        <v>0.51851393987788741</v>
      </c>
      <c r="G11">
        <f t="shared" si="0"/>
        <v>8.6787672903999997</v>
      </c>
      <c r="H11">
        <f t="shared" si="1"/>
        <v>-3.5212327095999996</v>
      </c>
      <c r="I11">
        <f t="shared" si="3"/>
        <v>8.777003339239668</v>
      </c>
      <c r="Y11">
        <v>8.5</v>
      </c>
      <c r="Z11">
        <v>0.51851393987788741</v>
      </c>
      <c r="AA11">
        <v>-3.5091952267881505</v>
      </c>
      <c r="AB11">
        <v>-5.2080657503805829</v>
      </c>
      <c r="AD11" s="11" t="s">
        <v>318</v>
      </c>
      <c r="AE11" s="11">
        <v>7.1324120420302251</v>
      </c>
    </row>
    <row r="12" spans="1:35" ht="15.75" thickBot="1" x14ac:dyDescent="0.3">
      <c r="A12" s="1">
        <v>41344</v>
      </c>
      <c r="B12" s="3">
        <v>70</v>
      </c>
      <c r="C12">
        <v>10.8</v>
      </c>
      <c r="E12">
        <v>98</v>
      </c>
      <c r="F12">
        <f t="shared" si="2"/>
        <v>1.9912260756924949</v>
      </c>
      <c r="G12">
        <f t="shared" si="0"/>
        <v>11.1464765</v>
      </c>
      <c r="H12">
        <f t="shared" si="1"/>
        <v>0.34647649999999963</v>
      </c>
      <c r="I12">
        <f t="shared" si="3"/>
        <v>9.7292545337821217</v>
      </c>
      <c r="Y12">
        <v>9.9</v>
      </c>
      <c r="Z12">
        <v>1.9912260756924949</v>
      </c>
      <c r="AA12">
        <v>4.8600334801835441</v>
      </c>
      <c r="AB12">
        <v>3.9772445953819631</v>
      </c>
      <c r="AD12" s="12" t="s">
        <v>319</v>
      </c>
      <c r="AE12" s="12">
        <v>53</v>
      </c>
    </row>
    <row r="13" spans="1:35" x14ac:dyDescent="0.25">
      <c r="A13" s="1">
        <v>40980</v>
      </c>
      <c r="B13" s="3">
        <v>72</v>
      </c>
      <c r="C13">
        <v>12</v>
      </c>
      <c r="D13">
        <v>16.600000000000001</v>
      </c>
      <c r="E13">
        <v>230</v>
      </c>
      <c r="F13">
        <f t="shared" si="2"/>
        <v>2.3617278360175931</v>
      </c>
      <c r="G13">
        <f t="shared" si="0"/>
        <v>11.486710950399999</v>
      </c>
      <c r="H13">
        <f t="shared" si="1"/>
        <v>-0.51328904960000088</v>
      </c>
      <c r="I13">
        <f t="shared" si="3"/>
        <v>9.6882333072422231</v>
      </c>
      <c r="Y13">
        <v>6</v>
      </c>
      <c r="Z13">
        <v>2.3617278360175931</v>
      </c>
      <c r="AA13">
        <v>1.5940107181455878</v>
      </c>
      <c r="AB13">
        <v>-6.0743336943599822</v>
      </c>
    </row>
    <row r="14" spans="1:35" ht="15.75" thickBot="1" x14ac:dyDescent="0.3">
      <c r="A14" s="1">
        <v>41714</v>
      </c>
      <c r="B14" s="3">
        <v>75</v>
      </c>
      <c r="C14">
        <v>11.5</v>
      </c>
      <c r="G14">
        <f t="shared" si="0"/>
        <v>12.006988281250003</v>
      </c>
      <c r="H14">
        <f t="shared" si="1"/>
        <v>0.50698828125000261</v>
      </c>
      <c r="Y14">
        <v>10.8</v>
      </c>
      <c r="Z14">
        <v>2.5352941200427703</v>
      </c>
      <c r="AA14">
        <v>-3.9556966040435704</v>
      </c>
      <c r="AB14">
        <v>4.8775879670958444</v>
      </c>
      <c r="AD14" t="s">
        <v>320</v>
      </c>
    </row>
    <row r="15" spans="1:35" x14ac:dyDescent="0.25">
      <c r="A15" s="1">
        <v>40989</v>
      </c>
      <c r="B15" s="3">
        <v>81</v>
      </c>
      <c r="C15">
        <v>15.1</v>
      </c>
      <c r="D15">
        <v>15.9</v>
      </c>
      <c r="E15">
        <v>343</v>
      </c>
      <c r="F15">
        <f t="shared" si="2"/>
        <v>2.5352941200427703</v>
      </c>
      <c r="G15">
        <f t="shared" si="0"/>
        <v>13.077344627650001</v>
      </c>
      <c r="H15">
        <f t="shared" si="1"/>
        <v>-2.0226553723499983</v>
      </c>
      <c r="I15">
        <f t="shared" si="3"/>
        <v>11.100262890811543</v>
      </c>
      <c r="Y15">
        <v>12</v>
      </c>
      <c r="Z15">
        <v>1.7075701760979363</v>
      </c>
      <c r="AA15">
        <v>-5.7993190471854952</v>
      </c>
      <c r="AB15">
        <v>-2.4096262342843788</v>
      </c>
      <c r="AD15" s="13"/>
      <c r="AE15" s="13" t="s">
        <v>325</v>
      </c>
      <c r="AF15" s="13" t="s">
        <v>326</v>
      </c>
      <c r="AG15" s="13" t="s">
        <v>327</v>
      </c>
      <c r="AH15" s="13" t="s">
        <v>328</v>
      </c>
      <c r="AI15" s="13" t="s">
        <v>329</v>
      </c>
    </row>
    <row r="16" spans="1:35" x14ac:dyDescent="0.25">
      <c r="A16" s="1">
        <v>42090</v>
      </c>
      <c r="B16" s="3">
        <v>86</v>
      </c>
      <c r="C16">
        <v>15.6</v>
      </c>
      <c r="D16">
        <v>12</v>
      </c>
      <c r="E16">
        <v>51</v>
      </c>
      <c r="F16">
        <f t="shared" si="2"/>
        <v>1.7075701760979363</v>
      </c>
      <c r="G16">
        <f t="shared" si="0"/>
        <v>13.992215994400002</v>
      </c>
      <c r="H16">
        <f t="shared" si="1"/>
        <v>-1.6077840055999975</v>
      </c>
      <c r="I16">
        <f t="shared" si="3"/>
        <v>12.866883119135501</v>
      </c>
      <c r="Y16">
        <v>11.5</v>
      </c>
      <c r="Z16">
        <v>2.4727564493172123</v>
      </c>
      <c r="AA16">
        <v>-5.9552118471752689</v>
      </c>
      <c r="AB16">
        <v>1.9934522455437265</v>
      </c>
      <c r="AD16" s="11" t="s">
        <v>321</v>
      </c>
      <c r="AE16" s="11">
        <v>3</v>
      </c>
      <c r="AF16" s="11">
        <v>523.3232058044855</v>
      </c>
      <c r="AG16" s="11">
        <v>174.44106860149518</v>
      </c>
      <c r="AH16" s="11">
        <v>3.4290663562755253</v>
      </c>
      <c r="AI16" s="11">
        <v>2.4076243365298348E-2</v>
      </c>
    </row>
    <row r="17" spans="1:38" x14ac:dyDescent="0.25">
      <c r="A17" s="1">
        <v>41367</v>
      </c>
      <c r="B17" s="3">
        <v>93</v>
      </c>
      <c r="C17">
        <v>9.4</v>
      </c>
      <c r="E17">
        <v>297</v>
      </c>
      <c r="F17">
        <f t="shared" si="2"/>
        <v>2.4727564493172123</v>
      </c>
      <c r="G17">
        <f t="shared" si="0"/>
        <v>15.294025319650002</v>
      </c>
      <c r="H17">
        <f t="shared" si="1"/>
        <v>5.8940253196500016</v>
      </c>
      <c r="I17">
        <f t="shared" si="3"/>
        <v>13.381296426819075</v>
      </c>
      <c r="Y17">
        <v>15.6</v>
      </c>
      <c r="Z17">
        <v>0.41497334797081797</v>
      </c>
      <c r="AA17">
        <v>2.8387219434800417</v>
      </c>
      <c r="AB17">
        <v>5.6017905822696461</v>
      </c>
      <c r="AD17" s="11" t="s">
        <v>322</v>
      </c>
      <c r="AE17" s="11">
        <v>49</v>
      </c>
      <c r="AF17" s="11">
        <v>2492.6937753275906</v>
      </c>
      <c r="AG17" s="11">
        <v>50.871301537297768</v>
      </c>
      <c r="AH17" s="11"/>
      <c r="AI17" s="11"/>
    </row>
    <row r="18" spans="1:38" ht="15.75" thickBot="1" x14ac:dyDescent="0.3">
      <c r="A18" s="1">
        <v>41737</v>
      </c>
      <c r="B18" s="3">
        <v>98</v>
      </c>
      <c r="C18">
        <v>14.1</v>
      </c>
      <c r="G18">
        <f t="shared" si="0"/>
        <v>16.229900154400006</v>
      </c>
      <c r="H18">
        <f t="shared" si="1"/>
        <v>2.1299001544000067</v>
      </c>
      <c r="Y18">
        <v>9.4</v>
      </c>
      <c r="Z18">
        <v>0.62324929039790045</v>
      </c>
      <c r="AA18">
        <v>2.8387219434800417</v>
      </c>
      <c r="AB18">
        <v>5.6017905822696461</v>
      </c>
      <c r="AD18" s="12" t="s">
        <v>323</v>
      </c>
      <c r="AE18" s="12">
        <v>52</v>
      </c>
      <c r="AF18" s="12">
        <v>3016.0169811320761</v>
      </c>
      <c r="AG18" s="12"/>
      <c r="AH18" s="12"/>
      <c r="AI18" s="12"/>
    </row>
    <row r="19" spans="1:38" ht="15.75" thickBot="1" x14ac:dyDescent="0.3">
      <c r="A19" s="1">
        <v>40644</v>
      </c>
      <c r="B19" s="3">
        <v>101</v>
      </c>
      <c r="C19">
        <v>22.3</v>
      </c>
      <c r="D19">
        <v>20.100000000000001</v>
      </c>
      <c r="E19">
        <v>2.6</v>
      </c>
      <c r="F19">
        <f t="shared" si="2"/>
        <v>0.41497334797081797</v>
      </c>
      <c r="G19">
        <f t="shared" si="0"/>
        <v>16.790801039650002</v>
      </c>
      <c r="H19">
        <f t="shared" si="1"/>
        <v>-5.5091989603499982</v>
      </c>
      <c r="I19">
        <f t="shared" si="3"/>
        <v>16.99558297486724</v>
      </c>
      <c r="Y19">
        <v>14.1</v>
      </c>
      <c r="Z19">
        <v>0.66275783168157409</v>
      </c>
      <c r="AA19">
        <v>3.9123686054579507</v>
      </c>
      <c r="AB19">
        <v>-4.9124099884910875</v>
      </c>
    </row>
    <row r="20" spans="1:38" x14ac:dyDescent="0.25">
      <c r="A20" s="1">
        <v>41009</v>
      </c>
      <c r="B20" s="3">
        <v>101</v>
      </c>
      <c r="C20">
        <v>20.7</v>
      </c>
      <c r="D20">
        <v>20.100000000000001</v>
      </c>
      <c r="E20">
        <v>4.2</v>
      </c>
      <c r="F20">
        <f t="shared" si="2"/>
        <v>0.62324929039790045</v>
      </c>
      <c r="G20">
        <f t="shared" si="0"/>
        <v>16.790801039650002</v>
      </c>
      <c r="H20">
        <f t="shared" si="1"/>
        <v>-3.9091989603499968</v>
      </c>
      <c r="I20">
        <f t="shared" si="3"/>
        <v>16.781261765298204</v>
      </c>
      <c r="Y20">
        <v>22.3</v>
      </c>
      <c r="Z20">
        <v>2.4941545940184429</v>
      </c>
      <c r="AA20">
        <v>-2.0197886918606942</v>
      </c>
      <c r="AB20">
        <v>-5.9463311075176151</v>
      </c>
      <c r="AD20" s="13"/>
      <c r="AE20" s="13" t="s">
        <v>330</v>
      </c>
      <c r="AF20" s="13" t="s">
        <v>318</v>
      </c>
      <c r="AG20" s="13" t="s">
        <v>331</v>
      </c>
      <c r="AH20" s="13" t="s">
        <v>332</v>
      </c>
      <c r="AI20" s="13" t="s">
        <v>333</v>
      </c>
      <c r="AJ20" s="13" t="s">
        <v>334</v>
      </c>
      <c r="AK20" s="13" t="s">
        <v>335</v>
      </c>
      <c r="AL20" s="13" t="s">
        <v>336</v>
      </c>
    </row>
    <row r="21" spans="1:38" x14ac:dyDescent="0.25">
      <c r="A21" s="1">
        <v>42107</v>
      </c>
      <c r="B21" s="3">
        <v>103</v>
      </c>
      <c r="C21">
        <v>19.600000000000001</v>
      </c>
      <c r="D21">
        <v>17.3</v>
      </c>
      <c r="E21">
        <v>4.5999999999999996</v>
      </c>
      <c r="F21">
        <f t="shared" si="2"/>
        <v>0.66275783168157409</v>
      </c>
      <c r="G21">
        <f t="shared" si="0"/>
        <v>17.163667131650005</v>
      </c>
      <c r="H21">
        <f t="shared" si="1"/>
        <v>-2.4363328683499965</v>
      </c>
      <c r="I21">
        <f t="shared" si="3"/>
        <v>17.113472569618068</v>
      </c>
      <c r="Y21">
        <v>20.7</v>
      </c>
      <c r="Z21">
        <v>1.6232492903979006</v>
      </c>
      <c r="AA21">
        <v>-6.0949615806154043</v>
      </c>
      <c r="AB21">
        <v>-1.5132228292033449</v>
      </c>
      <c r="AD21" s="11" t="s">
        <v>324</v>
      </c>
      <c r="AE21" s="11">
        <v>20.751476851195974</v>
      </c>
      <c r="AF21" s="11">
        <v>1.3800314192606324</v>
      </c>
      <c r="AG21" s="11">
        <v>15.036959710898332</v>
      </c>
      <c r="AH21" s="11">
        <v>5.4611520822199926E-20</v>
      </c>
      <c r="AI21" s="11">
        <v>17.97819988458949</v>
      </c>
      <c r="AJ21" s="11">
        <v>23.524753817802459</v>
      </c>
      <c r="AK21" s="11">
        <v>17.97819988458949</v>
      </c>
      <c r="AL21" s="11">
        <v>23.524753817802459</v>
      </c>
    </row>
    <row r="22" spans="1:38" x14ac:dyDescent="0.25">
      <c r="A22" s="1">
        <v>42108</v>
      </c>
      <c r="B22" s="3">
        <v>104</v>
      </c>
      <c r="C22">
        <v>15.8</v>
      </c>
      <c r="E22">
        <v>312</v>
      </c>
      <c r="F22">
        <f t="shared" si="2"/>
        <v>2.4941545940184429</v>
      </c>
      <c r="G22">
        <f t="shared" si="0"/>
        <v>17.349638310400003</v>
      </c>
      <c r="H22">
        <f t="shared" si="1"/>
        <v>1.5496383104000024</v>
      </c>
      <c r="I22">
        <f t="shared" si="3"/>
        <v>15.414890185767945</v>
      </c>
      <c r="Y22">
        <v>19.600000000000001</v>
      </c>
      <c r="Z22">
        <v>1.6020599913279623</v>
      </c>
      <c r="AA22">
        <v>-6.0949615806154043</v>
      </c>
      <c r="AB22">
        <v>-1.5132228292033449</v>
      </c>
      <c r="AD22" s="11" t="s">
        <v>353</v>
      </c>
      <c r="AE22" s="11">
        <v>-2.239980968886194</v>
      </c>
      <c r="AF22" s="11">
        <v>0.8061448698386271</v>
      </c>
      <c r="AG22" s="11">
        <v>-2.7786332862660159</v>
      </c>
      <c r="AH22" s="11">
        <v>7.7177570114086939E-3</v>
      </c>
      <c r="AI22" s="11">
        <v>-3.8599897368526723</v>
      </c>
      <c r="AJ22" s="11">
        <v>-0.61997220091971572</v>
      </c>
      <c r="AK22" s="11">
        <v>-3.8599897368526723</v>
      </c>
      <c r="AL22" s="11">
        <v>-0.61997220091971572</v>
      </c>
    </row>
    <row r="23" spans="1:38" x14ac:dyDescent="0.25">
      <c r="A23" s="1">
        <v>40648</v>
      </c>
      <c r="B23" s="3">
        <v>105</v>
      </c>
      <c r="C23">
        <v>18.899999999999999</v>
      </c>
      <c r="D23">
        <v>16.899999999999999</v>
      </c>
      <c r="E23">
        <v>42</v>
      </c>
      <c r="F23">
        <f t="shared" si="2"/>
        <v>1.6232492903979006</v>
      </c>
      <c r="G23">
        <f t="shared" si="0"/>
        <v>17.535239781250002</v>
      </c>
      <c r="H23">
        <f t="shared" si="1"/>
        <v>-1.3647602187499963</v>
      </c>
      <c r="I23">
        <f t="shared" si="3"/>
        <v>16.496675228839166</v>
      </c>
      <c r="Y23">
        <v>15.8</v>
      </c>
      <c r="Z23">
        <v>0.83250891270623628</v>
      </c>
      <c r="AA23">
        <v>-0.27784401837424566</v>
      </c>
      <c r="AB23">
        <v>-6.2738507076159893</v>
      </c>
      <c r="AD23" s="11" t="s">
        <v>354</v>
      </c>
      <c r="AE23" s="11">
        <v>-0.18994298160403444</v>
      </c>
      <c r="AF23" s="11">
        <v>0.24188770235263299</v>
      </c>
      <c r="AG23" s="11">
        <v>-0.78525274231233311</v>
      </c>
      <c r="AH23" s="11">
        <v>0.43608589088956395</v>
      </c>
      <c r="AI23" s="11">
        <v>-0.67603451841797368</v>
      </c>
      <c r="AJ23" s="11">
        <v>0.29614855520990474</v>
      </c>
      <c r="AK23" s="11">
        <v>-0.67603451841797368</v>
      </c>
      <c r="AL23" s="11">
        <v>0.29614855520990474</v>
      </c>
    </row>
    <row r="24" spans="1:38" ht="15.75" thickBot="1" x14ac:dyDescent="0.3">
      <c r="A24" s="1">
        <v>41744</v>
      </c>
      <c r="B24" s="3">
        <v>105</v>
      </c>
      <c r="C24">
        <v>14.2</v>
      </c>
      <c r="D24">
        <v>10.5</v>
      </c>
      <c r="E24">
        <v>40</v>
      </c>
      <c r="F24">
        <f t="shared" si="2"/>
        <v>1.6020599913279623</v>
      </c>
      <c r="G24">
        <f t="shared" si="0"/>
        <v>17.535239781250002</v>
      </c>
      <c r="H24">
        <f t="shared" si="1"/>
        <v>3.335239781250003</v>
      </c>
      <c r="I24">
        <f t="shared" si="3"/>
        <v>16.518479553206483</v>
      </c>
      <c r="Y24">
        <v>18.899999999999999</v>
      </c>
      <c r="Z24">
        <v>1</v>
      </c>
      <c r="AA24">
        <v>-5.5891723954237138</v>
      </c>
      <c r="AB24">
        <v>2.8634859759100539</v>
      </c>
      <c r="AD24" s="12" t="s">
        <v>355</v>
      </c>
      <c r="AE24" s="12">
        <v>-0.35317556873273676</v>
      </c>
      <c r="AF24" s="12">
        <v>0.21394051095293914</v>
      </c>
      <c r="AG24" s="12">
        <v>-1.6508120278838887</v>
      </c>
      <c r="AH24" s="12">
        <v>0.10517292465286482</v>
      </c>
      <c r="AI24" s="12">
        <v>-0.78310512176253999</v>
      </c>
      <c r="AJ24" s="12">
        <v>7.6753984297066424E-2</v>
      </c>
      <c r="AK24" s="12">
        <v>-0.78310512176253999</v>
      </c>
      <c r="AL24" s="12">
        <v>7.6753984297066424E-2</v>
      </c>
    </row>
    <row r="25" spans="1:38" x14ac:dyDescent="0.25">
      <c r="A25" s="1">
        <v>40653</v>
      </c>
      <c r="B25" s="3">
        <v>110</v>
      </c>
      <c r="C25">
        <v>19.5</v>
      </c>
      <c r="D25">
        <v>18.7</v>
      </c>
      <c r="E25">
        <v>6.8</v>
      </c>
      <c r="F25">
        <f t="shared" si="2"/>
        <v>0.83250891270623628</v>
      </c>
      <c r="G25">
        <f t="shared" si="0"/>
        <v>18.4561165</v>
      </c>
      <c r="H25">
        <f t="shared" si="1"/>
        <v>-1.0438834999999997</v>
      </c>
      <c r="I25">
        <f t="shared" si="3"/>
        <v>18.231243784615838</v>
      </c>
      <c r="Y25">
        <v>14.2</v>
      </c>
      <c r="Z25">
        <v>1.1139433523068367</v>
      </c>
      <c r="AA25">
        <v>5.9373338976755576</v>
      </c>
      <c r="AB25">
        <v>-2.0460855767813753</v>
      </c>
    </row>
    <row r="26" spans="1:38" x14ac:dyDescent="0.25">
      <c r="A26" s="1">
        <v>41751</v>
      </c>
      <c r="B26" s="3">
        <v>112</v>
      </c>
      <c r="C26">
        <v>18.399999999999999</v>
      </c>
      <c r="D26">
        <v>24</v>
      </c>
      <c r="E26">
        <v>10</v>
      </c>
      <c r="F26">
        <f t="shared" si="2"/>
        <v>1</v>
      </c>
      <c r="G26">
        <f t="shared" si="0"/>
        <v>18.820314022400005</v>
      </c>
      <c r="H26">
        <f t="shared" si="1"/>
        <v>0.42031402240000659</v>
      </c>
      <c r="I26">
        <f t="shared" si="3"/>
        <v>18.423088744340966</v>
      </c>
      <c r="Y26">
        <v>19.5</v>
      </c>
      <c r="Z26">
        <v>2.6665179805548807</v>
      </c>
      <c r="AA26">
        <v>1.4862335503277164</v>
      </c>
      <c r="AB26">
        <v>-6.1015989571488785</v>
      </c>
    </row>
    <row r="27" spans="1:38" x14ac:dyDescent="0.25">
      <c r="A27" s="1">
        <v>41389</v>
      </c>
      <c r="B27" s="3">
        <v>115</v>
      </c>
      <c r="C27">
        <v>15.1</v>
      </c>
      <c r="D27">
        <v>10.3</v>
      </c>
      <c r="E27">
        <v>13</v>
      </c>
      <c r="F27">
        <f t="shared" si="2"/>
        <v>1.1139433523068367</v>
      </c>
      <c r="G27">
        <f t="shared" si="0"/>
        <v>19.361087281250008</v>
      </c>
      <c r="H27">
        <f t="shared" si="1"/>
        <v>4.261087281250008</v>
      </c>
      <c r="I27">
        <f t="shared" si="3"/>
        <v>18.846611413400446</v>
      </c>
      <c r="Y27">
        <v>18.399999999999999</v>
      </c>
      <c r="Z27">
        <v>2.6394864892685859</v>
      </c>
      <c r="AA27">
        <v>3.1319186064693549</v>
      </c>
      <c r="AB27">
        <v>-5.443297331806435</v>
      </c>
    </row>
    <row r="28" spans="1:38" x14ac:dyDescent="0.25">
      <c r="A28" s="1">
        <v>40659</v>
      </c>
      <c r="B28" s="3">
        <v>116</v>
      </c>
      <c r="C28">
        <v>17.2</v>
      </c>
      <c r="E28">
        <v>464</v>
      </c>
      <c r="F28">
        <f t="shared" si="2"/>
        <v>2.6665179805548807</v>
      </c>
      <c r="G28">
        <f t="shared" si="0"/>
        <v>19.539705702400006</v>
      </c>
      <c r="H28">
        <f t="shared" si="1"/>
        <v>2.339705702400007</v>
      </c>
      <c r="I28">
        <f t="shared" si="3"/>
        <v>17.427591296010092</v>
      </c>
      <c r="Y28">
        <v>15.1</v>
      </c>
      <c r="Z28">
        <v>3.5954962218255742</v>
      </c>
      <c r="AA28">
        <v>4.5281168219508743</v>
      </c>
      <c r="AB28">
        <v>-4.3513857616586371</v>
      </c>
    </row>
    <row r="29" spans="1:38" x14ac:dyDescent="0.25">
      <c r="A29" s="1">
        <v>40665</v>
      </c>
      <c r="B29" s="3">
        <v>122</v>
      </c>
      <c r="C29">
        <v>13.6</v>
      </c>
      <c r="E29">
        <v>436</v>
      </c>
      <c r="F29">
        <f t="shared" si="2"/>
        <v>2.6394864892685859</v>
      </c>
      <c r="G29">
        <f t="shared" si="0"/>
        <v>20.591388090400006</v>
      </c>
      <c r="H29">
        <f t="shared" si="1"/>
        <v>6.9913880904000063</v>
      </c>
      <c r="I29">
        <f t="shared" si="3"/>
        <v>18.507089771847323</v>
      </c>
      <c r="Y29">
        <v>17.2</v>
      </c>
      <c r="Z29">
        <v>2.2855573090077739</v>
      </c>
      <c r="AA29">
        <v>-1.2150129020015821</v>
      </c>
      <c r="AB29">
        <v>-6.1613426822381578</v>
      </c>
    </row>
    <row r="30" spans="1:38" x14ac:dyDescent="0.25">
      <c r="A30" s="1">
        <v>42132</v>
      </c>
      <c r="B30" s="3">
        <v>128</v>
      </c>
      <c r="C30">
        <v>20.2</v>
      </c>
      <c r="D30">
        <v>22</v>
      </c>
      <c r="E30">
        <v>3940</v>
      </c>
      <c r="F30">
        <f t="shared" si="2"/>
        <v>3.5954962218255742</v>
      </c>
      <c r="G30">
        <f t="shared" si="0"/>
        <v>21.602757030399999</v>
      </c>
      <c r="H30">
        <f t="shared" si="1"/>
        <v>1.4027570304000001</v>
      </c>
      <c r="I30">
        <f t="shared" si="3"/>
        <v>18.534700530975712</v>
      </c>
      <c r="Y30">
        <v>13.6</v>
      </c>
      <c r="Z30">
        <v>2.7788744720027396</v>
      </c>
      <c r="AA30">
        <v>-5.0968692712184787</v>
      </c>
      <c r="AB30">
        <v>3.6688313714463368</v>
      </c>
    </row>
    <row r="31" spans="1:38" x14ac:dyDescent="0.25">
      <c r="A31" s="1">
        <v>41768</v>
      </c>
      <c r="B31" s="3">
        <v>129</v>
      </c>
      <c r="C31">
        <v>19.100000000000001</v>
      </c>
      <c r="D31">
        <v>21.6</v>
      </c>
      <c r="E31">
        <v>193</v>
      </c>
      <c r="F31">
        <f t="shared" si="2"/>
        <v>2.2855573090077739</v>
      </c>
      <c r="G31">
        <f t="shared" si="0"/>
        <v>21.766842851650004</v>
      </c>
      <c r="H31">
        <f t="shared" si="1"/>
        <v>2.6668428516500029</v>
      </c>
      <c r="I31">
        <f t="shared" si="3"/>
        <v>20.04674660622841</v>
      </c>
      <c r="Y31">
        <v>20.2</v>
      </c>
      <c r="Z31">
        <v>2.1818435879447726</v>
      </c>
      <c r="AA31">
        <v>-3.691352645011313</v>
      </c>
      <c r="AB31">
        <v>-5.0805822156685929</v>
      </c>
    </row>
    <row r="32" spans="1:38" x14ac:dyDescent="0.25">
      <c r="A32" s="1">
        <v>42135</v>
      </c>
      <c r="B32" s="3">
        <v>131</v>
      </c>
      <c r="C32">
        <v>18.399999999999999</v>
      </c>
      <c r="D32">
        <v>24.9</v>
      </c>
      <c r="E32">
        <v>601</v>
      </c>
      <c r="F32">
        <f t="shared" si="2"/>
        <v>2.7788744720027396</v>
      </c>
      <c r="G32">
        <f t="shared" si="0"/>
        <v>22.090864007650005</v>
      </c>
      <c r="H32">
        <f t="shared" si="1"/>
        <v>3.6908640076500063</v>
      </c>
      <c r="I32">
        <f t="shared" si="3"/>
        <v>19.863131931406222</v>
      </c>
      <c r="Y32">
        <v>19.100000000000001</v>
      </c>
      <c r="Z32">
        <v>1.1760912590556813</v>
      </c>
      <c r="AA32">
        <v>-6.2696088662882046</v>
      </c>
      <c r="AB32">
        <v>0.36111585919250005</v>
      </c>
    </row>
    <row r="33" spans="1:28" x14ac:dyDescent="0.25">
      <c r="A33" s="1">
        <v>41416</v>
      </c>
      <c r="B33" s="3">
        <v>142</v>
      </c>
      <c r="C33">
        <v>19.899999999999999</v>
      </c>
      <c r="D33">
        <v>27.7</v>
      </c>
      <c r="E33">
        <v>152</v>
      </c>
      <c r="F33">
        <f t="shared" si="2"/>
        <v>2.1818435879447726</v>
      </c>
      <c r="G33">
        <f t="shared" si="0"/>
        <v>23.763198586400001</v>
      </c>
      <c r="H33">
        <f t="shared" si="1"/>
        <v>3.8631985864000029</v>
      </c>
      <c r="I33">
        <f t="shared" si="3"/>
        <v>22.149826381633801</v>
      </c>
      <c r="Y33">
        <v>18.399999999999999</v>
      </c>
      <c r="Z33">
        <v>0.3222192947339193</v>
      </c>
      <c r="AA33">
        <v>4.9977753261924187</v>
      </c>
      <c r="AB33">
        <v>3.8027150549182962</v>
      </c>
    </row>
    <row r="34" spans="1:28" x14ac:dyDescent="0.25">
      <c r="A34" s="1">
        <v>40686</v>
      </c>
      <c r="B34" s="3">
        <v>143</v>
      </c>
      <c r="C34">
        <v>22.6</v>
      </c>
      <c r="D34">
        <v>30.5</v>
      </c>
      <c r="E34">
        <v>15</v>
      </c>
      <c r="F34">
        <f t="shared" si="2"/>
        <v>1.1760912590556813</v>
      </c>
      <c r="G34">
        <f t="shared" si="0"/>
        <v>23.905154579649995</v>
      </c>
      <c r="H34">
        <f t="shared" si="1"/>
        <v>1.3051545796499937</v>
      </c>
      <c r="I34">
        <f t="shared" si="3"/>
        <v>23.326726944777416</v>
      </c>
      <c r="Y34">
        <v>19.899999999999999</v>
      </c>
      <c r="Z34">
        <v>2.2479732663618068</v>
      </c>
      <c r="AA34">
        <v>1.3779906226201497</v>
      </c>
      <c r="AB34">
        <v>-6.126952084354091</v>
      </c>
    </row>
    <row r="35" spans="1:28" x14ac:dyDescent="0.25">
      <c r="A35" s="1">
        <v>40701</v>
      </c>
      <c r="B35" s="3">
        <v>158</v>
      </c>
      <c r="C35">
        <v>28.4</v>
      </c>
      <c r="E35">
        <v>2.1</v>
      </c>
      <c r="F35">
        <f t="shared" si="2"/>
        <v>0.3222192947339193</v>
      </c>
      <c r="G35">
        <f t="shared" si="0"/>
        <v>25.803451386399999</v>
      </c>
      <c r="H35">
        <f t="shared" si="1"/>
        <v>-2.5965486135999996</v>
      </c>
      <c r="I35">
        <f t="shared" si="3"/>
        <v>26.103679587040439</v>
      </c>
      <c r="Y35">
        <v>22.6</v>
      </c>
      <c r="Z35">
        <v>-1.0457574905606752</v>
      </c>
      <c r="AA35">
        <v>6.2661669149453143</v>
      </c>
      <c r="AB35">
        <v>-0.416595960187717</v>
      </c>
    </row>
    <row r="36" spans="1:28" x14ac:dyDescent="0.25">
      <c r="A36" s="1">
        <v>41799</v>
      </c>
      <c r="B36" s="3">
        <v>160</v>
      </c>
      <c r="C36">
        <v>21.8</v>
      </c>
      <c r="E36">
        <v>177</v>
      </c>
      <c r="F36">
        <f t="shared" si="2"/>
        <v>2.2479732663618068</v>
      </c>
      <c r="G36">
        <f t="shared" si="0"/>
        <v>26.021384000000005</v>
      </c>
      <c r="H36">
        <f t="shared" si="1"/>
        <v>4.221384000000004</v>
      </c>
      <c r="I36">
        <f t="shared" si="3"/>
        <v>24.339962684512759</v>
      </c>
      <c r="Y36">
        <v>28.4</v>
      </c>
      <c r="Z36">
        <v>0.79239168949825389</v>
      </c>
      <c r="AA36">
        <v>-3.780559169015357</v>
      </c>
      <c r="AB36">
        <v>5.0145560491008494</v>
      </c>
    </row>
    <row r="37" spans="1:28" x14ac:dyDescent="0.25">
      <c r="A37" s="1">
        <v>41073</v>
      </c>
      <c r="B37" s="3">
        <v>165</v>
      </c>
      <c r="C37">
        <v>28.1</v>
      </c>
      <c r="D37">
        <v>28.1</v>
      </c>
      <c r="E37">
        <v>0.09</v>
      </c>
      <c r="F37">
        <f t="shared" si="2"/>
        <v>-1.0457574905606752</v>
      </c>
      <c r="G37">
        <f t="shared" ref="G37:G61" si="4">1.965*10^-8*B37^4-1.584*10^-5*B37^3+3.482*10^-3*B37^2-0.1129*B37+6.949</f>
        <v>26.527282281250017</v>
      </c>
      <c r="H37">
        <f t="shared" ref="H37:H61" si="5">G37-C37</f>
        <v>-1.5727177187499848</v>
      </c>
      <c r="I37">
        <f t="shared" si="3"/>
        <v>28.235193173756539</v>
      </c>
      <c r="Y37">
        <v>21.8</v>
      </c>
      <c r="Z37">
        <v>0.51851393987788741</v>
      </c>
      <c r="AA37">
        <v>5.5112638672402872</v>
      </c>
      <c r="AB37">
        <v>3.0107093160336218</v>
      </c>
    </row>
    <row r="38" spans="1:28" x14ac:dyDescent="0.25">
      <c r="A38" s="1">
        <v>41808</v>
      </c>
      <c r="B38" s="3">
        <v>169</v>
      </c>
      <c r="C38">
        <v>28.2</v>
      </c>
      <c r="D38">
        <v>28.4</v>
      </c>
      <c r="E38">
        <v>6.2</v>
      </c>
      <c r="F38">
        <f t="shared" si="2"/>
        <v>0.79239168949825389</v>
      </c>
      <c r="G38">
        <f t="shared" si="4"/>
        <v>26.890756107649999</v>
      </c>
      <c r="H38">
        <f t="shared" si="5"/>
        <v>-1.3092438923500005</v>
      </c>
      <c r="I38">
        <f t="shared" si="3"/>
        <v>26.707165029032385</v>
      </c>
      <c r="Y38">
        <v>28.1</v>
      </c>
      <c r="Z38">
        <v>-1.0457574905606752</v>
      </c>
      <c r="AA38">
        <v>0.44413521026086505</v>
      </c>
      <c r="AB38">
        <v>-6.2642752106693509</v>
      </c>
    </row>
    <row r="39" spans="1:28" x14ac:dyDescent="0.25">
      <c r="A39" s="1">
        <v>41451</v>
      </c>
      <c r="B39" s="3">
        <v>177</v>
      </c>
      <c r="C39">
        <v>30</v>
      </c>
      <c r="D39">
        <v>29.1</v>
      </c>
      <c r="E39">
        <v>3.3</v>
      </c>
      <c r="F39">
        <f t="shared" si="2"/>
        <v>0.51851393987788741</v>
      </c>
      <c r="G39">
        <f t="shared" si="4"/>
        <v>27.503384915650003</v>
      </c>
      <c r="H39">
        <f t="shared" si="5"/>
        <v>-2.4966150843499975</v>
      </c>
      <c r="I39">
        <f t="shared" si="3"/>
        <v>27.601620964489673</v>
      </c>
      <c r="Y39">
        <v>28.2</v>
      </c>
      <c r="Z39">
        <v>2.6910814921229687</v>
      </c>
      <c r="AA39">
        <v>6.26617947011417</v>
      </c>
      <c r="AB39">
        <v>0.41640707044874675</v>
      </c>
    </row>
    <row r="40" spans="1:28" x14ac:dyDescent="0.25">
      <c r="A40" s="1">
        <v>41087</v>
      </c>
      <c r="B40" s="3">
        <v>179</v>
      </c>
      <c r="C40">
        <v>34.700000000000003</v>
      </c>
      <c r="D40">
        <v>38.4</v>
      </c>
      <c r="E40">
        <v>0.09</v>
      </c>
      <c r="F40">
        <f t="shared" si="2"/>
        <v>-1.0457574905606752</v>
      </c>
      <c r="G40">
        <f t="shared" si="4"/>
        <v>27.63208687165001</v>
      </c>
      <c r="H40">
        <f t="shared" si="5"/>
        <v>-7.0679131283499927</v>
      </c>
      <c r="I40">
        <f t="shared" si="3"/>
        <v>29.339997764156532</v>
      </c>
      <c r="Y40">
        <v>34.700000000000003</v>
      </c>
      <c r="Z40">
        <v>0.38021124171160603</v>
      </c>
      <c r="AA40">
        <v>-5.9190540316286482</v>
      </c>
      <c r="AB40">
        <v>-2.0983801778182745</v>
      </c>
    </row>
    <row r="41" spans="1:28" x14ac:dyDescent="0.25">
      <c r="A41" s="1">
        <v>41829</v>
      </c>
      <c r="B41" s="3">
        <v>190</v>
      </c>
      <c r="C41">
        <v>23.9</v>
      </c>
      <c r="D41">
        <v>25.1</v>
      </c>
      <c r="E41">
        <v>491</v>
      </c>
      <c r="F41">
        <f t="shared" si="2"/>
        <v>2.6910814921229687</v>
      </c>
      <c r="G41">
        <f t="shared" si="4"/>
        <v>28.159716499999995</v>
      </c>
      <c r="H41">
        <f t="shared" si="5"/>
        <v>4.2597164999999961</v>
      </c>
      <c r="I41">
        <f t="shared" si="3"/>
        <v>26.022325619288623</v>
      </c>
      <c r="Y41">
        <v>34</v>
      </c>
      <c r="Z41">
        <v>1.8325089127062364</v>
      </c>
      <c r="AA41">
        <v>-1.2148271717585695</v>
      </c>
      <c r="AB41">
        <v>6.1613793052170616</v>
      </c>
    </row>
    <row r="42" spans="1:28" x14ac:dyDescent="0.25">
      <c r="A42" s="1">
        <v>42215</v>
      </c>
      <c r="B42" s="3">
        <v>211</v>
      </c>
      <c r="C42">
        <v>34</v>
      </c>
      <c r="D42">
        <v>32.6</v>
      </c>
      <c r="G42">
        <f t="shared" si="4"/>
        <v>28.298001975650024</v>
      </c>
      <c r="H42">
        <f t="shared" si="5"/>
        <v>-5.7019980243499759</v>
      </c>
      <c r="Y42">
        <v>28.1</v>
      </c>
      <c r="Z42">
        <v>-1.6989700043360187</v>
      </c>
      <c r="AA42">
        <v>6.1080728324097215</v>
      </c>
      <c r="AB42">
        <v>-1.4593992853151223</v>
      </c>
    </row>
    <row r="43" spans="1:28" x14ac:dyDescent="0.25">
      <c r="A43" s="1">
        <v>41857</v>
      </c>
      <c r="B43" s="3">
        <v>218</v>
      </c>
      <c r="C43">
        <v>28.1</v>
      </c>
      <c r="D43">
        <v>27</v>
      </c>
      <c r="E43">
        <v>2.4</v>
      </c>
      <c r="F43">
        <f t="shared" si="2"/>
        <v>0.38021124171160603</v>
      </c>
      <c r="G43">
        <f t="shared" si="4"/>
        <v>28.08941893840003</v>
      </c>
      <c r="H43">
        <f t="shared" si="5"/>
        <v>-1.058106159997152E-2</v>
      </c>
      <c r="I43">
        <f t="shared" si="3"/>
        <v>28.329971959676573</v>
      </c>
      <c r="Y43">
        <v>33.5</v>
      </c>
      <c r="Z43">
        <v>-2.4340121689444305</v>
      </c>
      <c r="AA43">
        <v>2.0721636819194553</v>
      </c>
      <c r="AB43">
        <v>-5.9282828606042415</v>
      </c>
    </row>
    <row r="44" spans="1:28" x14ac:dyDescent="0.25">
      <c r="A44" s="1">
        <v>42227</v>
      </c>
      <c r="B44" s="3">
        <v>223</v>
      </c>
      <c r="C44">
        <v>33.5</v>
      </c>
      <c r="D44">
        <v>28.4</v>
      </c>
      <c r="G44">
        <f t="shared" si="4"/>
        <v>27.863864835650006</v>
      </c>
      <c r="H44">
        <f t="shared" si="5"/>
        <v>-5.6361351643499944</v>
      </c>
      <c r="Y44">
        <v>24.6</v>
      </c>
      <c r="Z44">
        <v>0.36172783601759284</v>
      </c>
      <c r="AA44">
        <v>5.9373955729046139</v>
      </c>
      <c r="AB44">
        <v>2.0459065987607303</v>
      </c>
    </row>
    <row r="45" spans="1:28" x14ac:dyDescent="0.25">
      <c r="A45" s="1">
        <v>41500</v>
      </c>
      <c r="B45" s="3">
        <v>226</v>
      </c>
      <c r="C45">
        <v>24.6</v>
      </c>
      <c r="D45">
        <v>22.6</v>
      </c>
      <c r="E45">
        <v>68</v>
      </c>
      <c r="F45">
        <f t="shared" si="2"/>
        <v>1.8325089127062364</v>
      </c>
      <c r="G45">
        <f t="shared" si="4"/>
        <v>27.698414458400023</v>
      </c>
      <c r="H45">
        <f t="shared" si="5"/>
        <v>3.0984144584000219</v>
      </c>
      <c r="I45">
        <f t="shared" si="3"/>
        <v>26.44451646495682</v>
      </c>
      <c r="Y45">
        <v>29</v>
      </c>
      <c r="Z45">
        <v>-1.5228787452803376</v>
      </c>
      <c r="AA45">
        <v>3.2279470898700158</v>
      </c>
      <c r="AB45">
        <v>5.3869061236483136</v>
      </c>
    </row>
    <row r="46" spans="1:28" x14ac:dyDescent="0.25">
      <c r="A46" s="1">
        <v>40771</v>
      </c>
      <c r="B46" s="3">
        <v>228</v>
      </c>
      <c r="C46">
        <v>29</v>
      </c>
      <c r="D46">
        <v>25.6</v>
      </c>
      <c r="E46">
        <v>0.02</v>
      </c>
      <c r="F46">
        <f t="shared" si="2"/>
        <v>-1.6989700043360187</v>
      </c>
      <c r="G46">
        <f t="shared" si="4"/>
        <v>27.575739750399983</v>
      </c>
      <c r="H46">
        <f t="shared" si="5"/>
        <v>-1.4242602496000174</v>
      </c>
      <c r="I46">
        <f t="shared" si="3"/>
        <v>29.955822831525822</v>
      </c>
      <c r="Y46">
        <v>28.7</v>
      </c>
      <c r="Z46">
        <v>2.1583624920952498</v>
      </c>
      <c r="AA46">
        <v>-5.6390691541190234</v>
      </c>
      <c r="AB46">
        <v>-2.7639281964377016</v>
      </c>
    </row>
    <row r="47" spans="1:28" x14ac:dyDescent="0.25">
      <c r="A47" s="1">
        <v>41137</v>
      </c>
      <c r="B47" s="3">
        <v>229</v>
      </c>
      <c r="C47">
        <v>28.7</v>
      </c>
      <c r="D47">
        <v>26.1</v>
      </c>
      <c r="E47">
        <v>3.6811865880214188E-3</v>
      </c>
      <c r="F47">
        <f t="shared" si="2"/>
        <v>-2.4340121689444305</v>
      </c>
      <c r="G47">
        <f t="shared" si="4"/>
        <v>27.510725391650006</v>
      </c>
      <c r="H47">
        <f t="shared" si="5"/>
        <v>-1.1892746083499937</v>
      </c>
      <c r="I47">
        <f t="shared" si="3"/>
        <v>30.647185440597134</v>
      </c>
      <c r="Y47">
        <v>29.2</v>
      </c>
      <c r="Z47">
        <v>0.65321251377534373</v>
      </c>
      <c r="AA47">
        <v>5.7776893361146575</v>
      </c>
      <c r="AB47">
        <v>-2.4610375729246736</v>
      </c>
    </row>
    <row r="48" spans="1:28" x14ac:dyDescent="0.25">
      <c r="A48" s="1">
        <v>41514</v>
      </c>
      <c r="B48" s="3">
        <v>240</v>
      </c>
      <c r="C48">
        <v>29.2</v>
      </c>
      <c r="D48">
        <v>26.2</v>
      </c>
      <c r="E48">
        <v>2.2999999999999998</v>
      </c>
      <c r="F48">
        <f t="shared" si="2"/>
        <v>0.36172783601759284</v>
      </c>
      <c r="G48">
        <f t="shared" si="4"/>
        <v>26.638024000000023</v>
      </c>
      <c r="H48">
        <f t="shared" si="5"/>
        <v>-2.5619759999999765</v>
      </c>
      <c r="I48">
        <f t="shared" si="3"/>
        <v>26.897596912960324</v>
      </c>
      <c r="Y48">
        <v>19.3</v>
      </c>
      <c r="Z48">
        <v>-0.16749108729376366</v>
      </c>
      <c r="AA48">
        <v>2.7389443110371863</v>
      </c>
      <c r="AB48">
        <v>-5.6512462396392742</v>
      </c>
    </row>
    <row r="49" spans="1:28" x14ac:dyDescent="0.25">
      <c r="A49" s="1">
        <v>40820</v>
      </c>
      <c r="B49" s="3">
        <v>277</v>
      </c>
      <c r="C49">
        <v>19.3</v>
      </c>
      <c r="D49">
        <v>16.2</v>
      </c>
      <c r="E49">
        <v>0.03</v>
      </c>
      <c r="F49">
        <f t="shared" si="2"/>
        <v>-1.5228787452803376</v>
      </c>
      <c r="G49">
        <f t="shared" si="4"/>
        <v>21.869999295650011</v>
      </c>
      <c r="H49">
        <f t="shared" si="5"/>
        <v>2.5699992956500104</v>
      </c>
      <c r="I49">
        <f t="shared" si="3"/>
        <v>24.068880019962311</v>
      </c>
      <c r="Y49">
        <v>18.2</v>
      </c>
      <c r="Z49">
        <v>0.74818802700620035</v>
      </c>
      <c r="AA49">
        <v>2.4865837789484115</v>
      </c>
      <c r="AB49">
        <v>5.7667409435720831</v>
      </c>
    </row>
    <row r="50" spans="1:28" x14ac:dyDescent="0.25">
      <c r="A50" s="1">
        <v>41926</v>
      </c>
      <c r="B50" s="3">
        <v>287</v>
      </c>
      <c r="C50">
        <v>18.2</v>
      </c>
      <c r="E50">
        <v>144</v>
      </c>
      <c r="F50">
        <f t="shared" si="2"/>
        <v>2.1583624920952498</v>
      </c>
      <c r="G50">
        <f t="shared" si="4"/>
        <v>20.217909443650015</v>
      </c>
      <c r="H50">
        <f t="shared" si="5"/>
        <v>2.0179094436500158</v>
      </c>
      <c r="I50">
        <f t="shared" si="3"/>
        <v>18.628699880069501</v>
      </c>
      <c r="Y50">
        <v>18.600000000000001</v>
      </c>
      <c r="Z50">
        <v>0.54406804435027567</v>
      </c>
      <c r="AA50">
        <v>2.4865837789484115</v>
      </c>
      <c r="AB50">
        <v>5.7667409435720831</v>
      </c>
    </row>
    <row r="51" spans="1:28" x14ac:dyDescent="0.25">
      <c r="A51" s="1">
        <v>41199</v>
      </c>
      <c r="B51" s="3">
        <v>291</v>
      </c>
      <c r="C51">
        <v>18.600000000000001</v>
      </c>
      <c r="D51">
        <v>27.4</v>
      </c>
      <c r="E51">
        <v>4.5</v>
      </c>
      <c r="F51">
        <f t="shared" si="2"/>
        <v>0.65321251377534373</v>
      </c>
      <c r="G51">
        <f t="shared" si="4"/>
        <v>19.529983463650034</v>
      </c>
      <c r="H51">
        <f t="shared" si="5"/>
        <v>0.92998346365003215</v>
      </c>
      <c r="I51">
        <f t="shared" si="3"/>
        <v>19.489611275030718</v>
      </c>
      <c r="Y51">
        <v>22.6</v>
      </c>
      <c r="Z51">
        <v>1.954242509439325</v>
      </c>
      <c r="AA51">
        <v>-5.7556795984594347</v>
      </c>
      <c r="AB51">
        <v>2.5120812805078279</v>
      </c>
    </row>
    <row r="52" spans="1:28" x14ac:dyDescent="0.25">
      <c r="A52" s="1">
        <v>41206</v>
      </c>
      <c r="B52" s="3">
        <v>298</v>
      </c>
      <c r="C52">
        <v>22.6</v>
      </c>
      <c r="D52">
        <v>30.1</v>
      </c>
      <c r="E52">
        <v>0.68</v>
      </c>
      <c r="F52">
        <f t="shared" si="2"/>
        <v>-0.16749108729376366</v>
      </c>
      <c r="G52">
        <f t="shared" si="4"/>
        <v>18.299886394399948</v>
      </c>
      <c r="H52">
        <f t="shared" si="5"/>
        <v>-4.3001136056000533</v>
      </c>
      <c r="I52">
        <f t="shared" si="3"/>
        <v>19.104038957074824</v>
      </c>
      <c r="Y52">
        <v>16</v>
      </c>
      <c r="Z52">
        <v>3.1461280356782382</v>
      </c>
      <c r="AA52">
        <v>-4.1674791787819236</v>
      </c>
      <c r="AB52">
        <v>4.6979269145463665</v>
      </c>
    </row>
    <row r="53" spans="1:28" x14ac:dyDescent="0.25">
      <c r="A53" s="1">
        <v>41576</v>
      </c>
      <c r="B53" s="3">
        <v>302</v>
      </c>
      <c r="C53">
        <v>16</v>
      </c>
      <c r="D53">
        <v>20.2</v>
      </c>
      <c r="E53">
        <v>5.6</v>
      </c>
      <c r="F53">
        <f t="shared" si="2"/>
        <v>0.74818802700620035</v>
      </c>
      <c r="G53">
        <f t="shared" si="4"/>
        <v>17.586810234400033</v>
      </c>
      <c r="H53">
        <f t="shared" si="5"/>
        <v>1.5868102344000334</v>
      </c>
      <c r="I53">
        <f t="shared" si="3"/>
        <v>17.448705841869533</v>
      </c>
      <c r="Y53">
        <v>19.7</v>
      </c>
      <c r="Z53">
        <v>0.76342799356293722</v>
      </c>
      <c r="AA53">
        <v>-4.7163249098541096</v>
      </c>
      <c r="AB53">
        <v>-4.1466467590921745</v>
      </c>
    </row>
    <row r="54" spans="1:28" x14ac:dyDescent="0.25">
      <c r="A54" s="1">
        <v>41941</v>
      </c>
      <c r="B54" s="3">
        <v>302</v>
      </c>
      <c r="C54">
        <v>19.7</v>
      </c>
      <c r="E54">
        <v>3.5</v>
      </c>
      <c r="F54">
        <f t="shared" si="2"/>
        <v>0.54406804435027567</v>
      </c>
      <c r="G54">
        <f t="shared" si="4"/>
        <v>17.586810234400033</v>
      </c>
      <c r="H54">
        <f t="shared" si="5"/>
        <v>-2.1131897655999659</v>
      </c>
      <c r="I54">
        <f t="shared" si="3"/>
        <v>17.658750463779455</v>
      </c>
      <c r="Y54">
        <v>15.2</v>
      </c>
      <c r="Z54">
        <v>2.4941545940184429</v>
      </c>
      <c r="AA54">
        <v>-1.8078515366332928</v>
      </c>
      <c r="AB54">
        <v>6.0141560356788757</v>
      </c>
    </row>
    <row r="55" spans="1:28" x14ac:dyDescent="0.25">
      <c r="A55" s="1">
        <v>40856</v>
      </c>
      <c r="B55" s="3">
        <v>313</v>
      </c>
      <c r="C55">
        <v>15.2</v>
      </c>
      <c r="D55">
        <v>10.3</v>
      </c>
      <c r="E55">
        <v>90</v>
      </c>
      <c r="F55">
        <f t="shared" si="2"/>
        <v>1.954242509439325</v>
      </c>
      <c r="G55">
        <f t="shared" si="4"/>
        <v>15.616119003649972</v>
      </c>
      <c r="H55">
        <f t="shared" si="5"/>
        <v>0.4161190036499729</v>
      </c>
      <c r="I55">
        <f t="shared" si="3"/>
        <v>14.236954061979377</v>
      </c>
      <c r="Y55">
        <v>13.1</v>
      </c>
      <c r="Z55">
        <v>1.7481880270062005</v>
      </c>
      <c r="AA55">
        <v>2.6384772044628471</v>
      </c>
      <c r="AB55">
        <v>-5.6988453252856335</v>
      </c>
    </row>
    <row r="56" spans="1:28" x14ac:dyDescent="0.25">
      <c r="A56" s="1">
        <v>40869</v>
      </c>
      <c r="B56" s="3">
        <v>326</v>
      </c>
      <c r="C56">
        <v>13.1</v>
      </c>
      <c r="D56">
        <v>8.9</v>
      </c>
      <c r="E56" s="10">
        <v>1400</v>
      </c>
      <c r="F56">
        <f t="shared" si="2"/>
        <v>3.1461280356782382</v>
      </c>
      <c r="G56">
        <f t="shared" si="4"/>
        <v>13.343029818400007</v>
      </c>
      <c r="H56">
        <f t="shared" si="5"/>
        <v>0.24302981840000726</v>
      </c>
      <c r="I56">
        <f t="shared" si="3"/>
        <v>10.737384541676871</v>
      </c>
      <c r="Y56">
        <v>9.4</v>
      </c>
      <c r="Z56">
        <v>-0.74472749489669399</v>
      </c>
      <c r="AA56">
        <v>5.7104666171882013</v>
      </c>
      <c r="AB56">
        <v>2.613229996379796</v>
      </c>
    </row>
    <row r="57" spans="1:28" x14ac:dyDescent="0.25">
      <c r="A57" s="1">
        <v>41611</v>
      </c>
      <c r="B57" s="3">
        <v>337</v>
      </c>
      <c r="C57">
        <v>9.4</v>
      </c>
      <c r="D57">
        <v>15.5</v>
      </c>
      <c r="E57">
        <v>5.8</v>
      </c>
      <c r="F57">
        <f t="shared" si="2"/>
        <v>0.76342799356293722</v>
      </c>
      <c r="G57">
        <f t="shared" si="4"/>
        <v>11.552634483649962</v>
      </c>
      <c r="H57">
        <f t="shared" si="5"/>
        <v>2.1526344836499618</v>
      </c>
      <c r="I57">
        <f t="shared" si="3"/>
        <v>11.398847780295807</v>
      </c>
      <c r="Y57">
        <v>9.6999999999999993</v>
      </c>
      <c r="Z57">
        <v>0.9242792860618817</v>
      </c>
      <c r="AA57">
        <v>-5.7103090585534346</v>
      </c>
      <c r="AB57">
        <v>2.6135742682775613</v>
      </c>
    </row>
    <row r="58" spans="1:28" x14ac:dyDescent="0.25">
      <c r="A58" s="1">
        <v>40882</v>
      </c>
      <c r="B58" s="3">
        <v>339</v>
      </c>
      <c r="C58">
        <v>9.6999999999999993</v>
      </c>
      <c r="D58">
        <v>1.7</v>
      </c>
      <c r="E58">
        <v>312</v>
      </c>
      <c r="F58">
        <f t="shared" si="2"/>
        <v>2.4941545940184429</v>
      </c>
      <c r="G58">
        <f t="shared" si="4"/>
        <v>11.246965175650063</v>
      </c>
      <c r="H58">
        <f t="shared" si="5"/>
        <v>1.5469651756500635</v>
      </c>
      <c r="I58">
        <f t="shared" si="3"/>
        <v>9.3122170510180062</v>
      </c>
    </row>
    <row r="59" spans="1:28" x14ac:dyDescent="0.25">
      <c r="A59" s="1">
        <v>40885</v>
      </c>
      <c r="B59" s="3">
        <v>342</v>
      </c>
      <c r="C59">
        <v>6.8</v>
      </c>
      <c r="D59">
        <v>2.2000000000000002</v>
      </c>
      <c r="E59">
        <v>56</v>
      </c>
      <c r="F59">
        <f t="shared" si="2"/>
        <v>1.7481880270062005</v>
      </c>
      <c r="G59">
        <f t="shared" si="4"/>
        <v>10.80245394640008</v>
      </c>
      <c r="H59">
        <f t="shared" si="5"/>
        <v>4.0024539464000801</v>
      </c>
      <c r="I59">
        <f t="shared" si="3"/>
        <v>9.6353242758105413</v>
      </c>
    </row>
    <row r="60" spans="1:28" x14ac:dyDescent="0.25">
      <c r="A60" s="1">
        <v>41261</v>
      </c>
      <c r="B60" s="3">
        <v>353</v>
      </c>
      <c r="C60">
        <v>8.6999999999999993</v>
      </c>
      <c r="D60">
        <v>15.4</v>
      </c>
      <c r="E60">
        <v>0.18</v>
      </c>
      <c r="F60">
        <f t="shared" si="2"/>
        <v>-0.74472749489669399</v>
      </c>
      <c r="G60">
        <f t="shared" si="4"/>
        <v>9.3435889316499914</v>
      </c>
      <c r="H60">
        <f t="shared" si="5"/>
        <v>0.64358893164999209</v>
      </c>
      <c r="I60">
        <f t="shared" si="3"/>
        <v>10.741732349164273</v>
      </c>
    </row>
    <row r="61" spans="1:28" x14ac:dyDescent="0.25">
      <c r="A61" s="1">
        <v>41996</v>
      </c>
      <c r="B61" s="3">
        <v>357</v>
      </c>
      <c r="C61">
        <v>9.1</v>
      </c>
      <c r="D61">
        <v>8.1999999999999993</v>
      </c>
      <c r="E61">
        <v>8.4</v>
      </c>
      <c r="F61">
        <f t="shared" si="2"/>
        <v>0.9242792860618817</v>
      </c>
      <c r="G61">
        <f t="shared" si="4"/>
        <v>8.8921322396499551</v>
      </c>
      <c r="H61">
        <f t="shared" si="5"/>
        <v>-0.20786776035004451</v>
      </c>
      <c r="I61">
        <f t="shared" si="3"/>
        <v>8.5728254903059167</v>
      </c>
    </row>
    <row r="62" spans="1:28" s="17" customFormat="1" x14ac:dyDescent="0.25">
      <c r="B62" s="18">
        <f>B5+365</f>
        <v>379</v>
      </c>
      <c r="C62" s="17">
        <v>6.8</v>
      </c>
    </row>
    <row r="63" spans="1:28" s="17" customFormat="1" x14ac:dyDescent="0.25">
      <c r="B63" s="18">
        <f>B6+365</f>
        <v>390</v>
      </c>
      <c r="C63" s="17">
        <v>8.6</v>
      </c>
    </row>
    <row r="64" spans="1:28" s="17" customFormat="1" x14ac:dyDescent="0.25">
      <c r="A64" s="19"/>
      <c r="B64" s="18">
        <f>B7+365</f>
        <v>396</v>
      </c>
      <c r="C64" s="17">
        <v>10.199999999999999</v>
      </c>
    </row>
    <row r="65" spans="1:8" s="23" customFormat="1" x14ac:dyDescent="0.25">
      <c r="A65" s="20">
        <v>41339</v>
      </c>
      <c r="B65" s="21">
        <v>65</v>
      </c>
      <c r="C65" s="22">
        <v>31</v>
      </c>
      <c r="D65" s="22"/>
      <c r="E65" s="22">
        <v>6.7</v>
      </c>
      <c r="F65" s="22"/>
      <c r="G65" s="22">
        <f>1.743*10^-8*B65^4-1.404*10^-5*B65^3+3.031*10^-3*B65^2-0.0814*B65+7.464</f>
        <v>11.434376393750002</v>
      </c>
      <c r="H65" s="22">
        <f>G65-C65</f>
        <v>-19.56562360625</v>
      </c>
    </row>
    <row r="66" spans="1:8" x14ac:dyDescent="0.25">
      <c r="A66" s="1"/>
    </row>
    <row r="67" spans="1:8" x14ac:dyDescent="0.25">
      <c r="A67" s="1"/>
    </row>
    <row r="68" spans="1:8" x14ac:dyDescent="0.25">
      <c r="A68" s="1"/>
    </row>
  </sheetData>
  <sortState ref="A2:F66">
    <sortCondition ref="B2:B6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A25" workbookViewId="0">
      <selection activeCell="D58" sqref="D58"/>
    </sheetView>
  </sheetViews>
  <sheetFormatPr defaultRowHeight="15" x14ac:dyDescent="0.25"/>
  <cols>
    <col min="1" max="1" width="10.7109375" bestFit="1" customWidth="1"/>
    <col min="2" max="2" width="9.7109375" bestFit="1" customWidth="1"/>
  </cols>
  <sheetData>
    <row r="1" spans="1:27" x14ac:dyDescent="0.25">
      <c r="A1" t="s">
        <v>282</v>
      </c>
      <c r="B1" t="s">
        <v>283</v>
      </c>
      <c r="C1" t="s">
        <v>289</v>
      </c>
      <c r="D1" t="s">
        <v>264</v>
      </c>
      <c r="E1" s="8" t="s">
        <v>360</v>
      </c>
      <c r="F1" s="8" t="s">
        <v>361</v>
      </c>
      <c r="G1" s="24" t="s">
        <v>362</v>
      </c>
      <c r="H1" s="24" t="s">
        <v>363</v>
      </c>
      <c r="S1" t="s">
        <v>313</v>
      </c>
    </row>
    <row r="2" spans="1:27" ht="15.75" thickBot="1" x14ac:dyDescent="0.3">
      <c r="A2" s="1">
        <v>40597</v>
      </c>
      <c r="B2" s="3">
        <v>54</v>
      </c>
      <c r="C2">
        <v>3.3</v>
      </c>
      <c r="D2">
        <v>0.56999999999999995</v>
      </c>
      <c r="E2">
        <f>LN(D2)</f>
        <v>-0.56211891815354131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I2">
        <f>EXP(0.1048*F2-0.5345)</f>
        <v>0.66406388266271288</v>
      </c>
    </row>
    <row r="3" spans="1:27" x14ac:dyDescent="0.25">
      <c r="A3" s="1">
        <v>40644</v>
      </c>
      <c r="B3" s="3">
        <v>101</v>
      </c>
      <c r="C3">
        <v>2.6</v>
      </c>
      <c r="D3">
        <v>0.5</v>
      </c>
      <c r="E3">
        <f t="shared" ref="E3:E54" si="0">LN(D3)</f>
        <v>-0.69314718055994529</v>
      </c>
      <c r="F3">
        <f t="shared" ref="F3:F54" si="1">LN(C3)</f>
        <v>0.95551144502743635</v>
      </c>
      <c r="G3">
        <f t="shared" ref="G3:G54" si="2">SIN(2*3.14*B3)</f>
        <v>-0.31619500849761017</v>
      </c>
      <c r="H3">
        <f t="shared" ref="H3:H54" si="3">COS(2*3.14*B3)</f>
        <v>0.94869421659520847</v>
      </c>
      <c r="I3">
        <f t="shared" ref="I3:I54" si="4">EXP(0.1048*F3-0.5345)</f>
        <v>0.64767749426177212</v>
      </c>
      <c r="S3" s="14" t="s">
        <v>314</v>
      </c>
      <c r="T3" s="14"/>
    </row>
    <row r="4" spans="1:27" x14ac:dyDescent="0.25">
      <c r="A4" s="1">
        <v>40648</v>
      </c>
      <c r="B4" s="3">
        <v>105</v>
      </c>
      <c r="C4">
        <v>42</v>
      </c>
      <c r="D4">
        <v>1.2</v>
      </c>
      <c r="E4">
        <f t="shared" si="0"/>
        <v>0.18232155679395459</v>
      </c>
      <c r="F4">
        <f t="shared" si="1"/>
        <v>3.7376696182833684</v>
      </c>
      <c r="G4">
        <f t="shared" si="2"/>
        <v>-0.32825654642240965</v>
      </c>
      <c r="H4">
        <f t="shared" si="3"/>
        <v>0.9445886087238361</v>
      </c>
      <c r="I4">
        <f t="shared" si="4"/>
        <v>0.86693417829608199</v>
      </c>
      <c r="S4" s="11" t="s">
        <v>315</v>
      </c>
      <c r="T4" s="11">
        <v>0.60971023356714149</v>
      </c>
    </row>
    <row r="5" spans="1:27" x14ac:dyDescent="0.25">
      <c r="A5" s="1">
        <v>40653</v>
      </c>
      <c r="B5" s="3">
        <v>110</v>
      </c>
      <c r="C5">
        <v>6.8</v>
      </c>
      <c r="D5">
        <v>0.69</v>
      </c>
      <c r="E5">
        <f t="shared" si="0"/>
        <v>-0.37106368139083207</v>
      </c>
      <c r="F5">
        <f t="shared" si="1"/>
        <v>1.9169226121820611</v>
      </c>
      <c r="G5">
        <f t="shared" si="2"/>
        <v>-0.343258303815903</v>
      </c>
      <c r="H5">
        <f t="shared" si="3"/>
        <v>0.93924104300303513</v>
      </c>
      <c r="I5">
        <f t="shared" si="4"/>
        <v>0.71633559749782183</v>
      </c>
      <c r="S5" s="11" t="s">
        <v>316</v>
      </c>
      <c r="T5" s="11">
        <v>0.37174656891649827</v>
      </c>
    </row>
    <row r="6" spans="1:27" x14ac:dyDescent="0.25">
      <c r="A6" s="1">
        <v>40659</v>
      </c>
      <c r="B6" s="3">
        <v>116</v>
      </c>
      <c r="C6">
        <v>464</v>
      </c>
      <c r="D6">
        <v>1.1000000000000001</v>
      </c>
      <c r="E6">
        <f t="shared" si="0"/>
        <v>9.5310179804324935E-2</v>
      </c>
      <c r="F6">
        <f t="shared" si="1"/>
        <v>6.1398845522262553</v>
      </c>
      <c r="G6">
        <f t="shared" si="2"/>
        <v>-0.36114515068696479</v>
      </c>
      <c r="H6">
        <f t="shared" si="3"/>
        <v>0.93250961396400067</v>
      </c>
      <c r="I6">
        <f t="shared" si="4"/>
        <v>1.1151176344246521</v>
      </c>
      <c r="S6" s="11" t="s">
        <v>317</v>
      </c>
      <c r="T6" s="11">
        <v>0.35942787418937072</v>
      </c>
    </row>
    <row r="7" spans="1:27" x14ac:dyDescent="0.25">
      <c r="A7" s="1">
        <v>40665</v>
      </c>
      <c r="B7" s="3">
        <v>122</v>
      </c>
      <c r="C7">
        <v>436</v>
      </c>
      <c r="D7">
        <v>1.1000000000000001</v>
      </c>
      <c r="E7">
        <f t="shared" si="0"/>
        <v>9.5310179804324935E-2</v>
      </c>
      <c r="F7">
        <f t="shared" si="1"/>
        <v>6.0776422433490342</v>
      </c>
      <c r="G7">
        <f t="shared" si="2"/>
        <v>-0.3789000887759551</v>
      </c>
      <c r="H7">
        <f t="shared" si="3"/>
        <v>0.92543758445698177</v>
      </c>
      <c r="I7">
        <f t="shared" si="4"/>
        <v>1.1078674011408536</v>
      </c>
      <c r="S7" s="11" t="s">
        <v>318</v>
      </c>
      <c r="T7" s="11">
        <v>0.37856417333558995</v>
      </c>
    </row>
    <row r="8" spans="1:27" ht="15.75" thickBot="1" x14ac:dyDescent="0.3">
      <c r="A8" s="1">
        <v>40686</v>
      </c>
      <c r="B8" s="3">
        <v>143</v>
      </c>
      <c r="C8">
        <v>15</v>
      </c>
      <c r="D8">
        <v>0.83</v>
      </c>
      <c r="E8">
        <f t="shared" si="0"/>
        <v>-0.18632957819149348</v>
      </c>
      <c r="F8">
        <f t="shared" si="1"/>
        <v>2.7080502011022101</v>
      </c>
      <c r="G8">
        <f t="shared" si="2"/>
        <v>-0.43991042548333131</v>
      </c>
      <c r="H8">
        <f t="shared" si="3"/>
        <v>0.89804165691301563</v>
      </c>
      <c r="I8">
        <f t="shared" si="4"/>
        <v>0.77825866254344855</v>
      </c>
      <c r="S8" s="12" t="s">
        <v>319</v>
      </c>
      <c r="T8" s="12">
        <v>53</v>
      </c>
    </row>
    <row r="9" spans="1:27" x14ac:dyDescent="0.25">
      <c r="A9" s="1">
        <v>40701</v>
      </c>
      <c r="B9" s="3">
        <v>158</v>
      </c>
      <c r="C9">
        <v>2.1</v>
      </c>
      <c r="D9" s="10">
        <v>0.43</v>
      </c>
      <c r="E9">
        <f t="shared" si="0"/>
        <v>-0.84397007029452897</v>
      </c>
      <c r="F9">
        <f t="shared" si="1"/>
        <v>0.74193734472937733</v>
      </c>
      <c r="G9">
        <f t="shared" si="2"/>
        <v>-0.48230014142624089</v>
      </c>
      <c r="H9">
        <f t="shared" si="3"/>
        <v>0.87600603512774278</v>
      </c>
      <c r="I9">
        <f t="shared" si="4"/>
        <v>0.63334184299862606</v>
      </c>
    </row>
    <row r="10" spans="1:27" ht="15.75" thickBot="1" x14ac:dyDescent="0.3">
      <c r="A10" s="1">
        <v>40771</v>
      </c>
      <c r="B10" s="3">
        <v>228</v>
      </c>
      <c r="C10">
        <v>0.02</v>
      </c>
      <c r="D10" s="10">
        <v>0.54</v>
      </c>
      <c r="E10">
        <f t="shared" si="0"/>
        <v>-0.61618613942381695</v>
      </c>
      <c r="F10">
        <f t="shared" si="1"/>
        <v>-3.912023005428146</v>
      </c>
      <c r="G10">
        <f t="shared" si="2"/>
        <v>-0.66407057624574983</v>
      </c>
      <c r="H10">
        <f t="shared" si="3"/>
        <v>0.74766989357913671</v>
      </c>
      <c r="I10">
        <f t="shared" si="4"/>
        <v>0.38888173257161662</v>
      </c>
      <c r="S10" t="s">
        <v>320</v>
      </c>
    </row>
    <row r="11" spans="1:27" x14ac:dyDescent="0.25">
      <c r="A11" s="1">
        <v>40820</v>
      </c>
      <c r="B11" s="3">
        <v>277</v>
      </c>
      <c r="C11">
        <v>0.03</v>
      </c>
      <c r="D11">
        <v>0.56999999999999995</v>
      </c>
      <c r="E11">
        <f t="shared" si="0"/>
        <v>-0.56211891815354131</v>
      </c>
      <c r="F11">
        <f t="shared" si="1"/>
        <v>-3.5065578973199818</v>
      </c>
      <c r="G11">
        <f t="shared" si="2"/>
        <v>-0.77222140397512284</v>
      </c>
      <c r="H11">
        <f t="shared" si="3"/>
        <v>0.63535352619049035</v>
      </c>
      <c r="I11">
        <f t="shared" si="4"/>
        <v>0.40576249930029284</v>
      </c>
      <c r="S11" s="13"/>
      <c r="T11" s="13" t="s">
        <v>325</v>
      </c>
      <c r="U11" s="13" t="s">
        <v>326</v>
      </c>
      <c r="V11" s="13" t="s">
        <v>327</v>
      </c>
      <c r="W11" s="13" t="s">
        <v>328</v>
      </c>
      <c r="X11" s="13" t="s">
        <v>329</v>
      </c>
    </row>
    <row r="12" spans="1:27" x14ac:dyDescent="0.25">
      <c r="A12" s="1">
        <v>40856</v>
      </c>
      <c r="B12" s="3">
        <v>313</v>
      </c>
      <c r="C12">
        <v>90</v>
      </c>
      <c r="D12">
        <v>1.5</v>
      </c>
      <c r="E12">
        <f t="shared" si="0"/>
        <v>0.40546510810816438</v>
      </c>
      <c r="F12">
        <f t="shared" si="1"/>
        <v>4.499809670330265</v>
      </c>
      <c r="G12">
        <f t="shared" si="2"/>
        <v>-0.83984691643820719</v>
      </c>
      <c r="H12">
        <f t="shared" si="3"/>
        <v>0.54282332019657653</v>
      </c>
      <c r="I12">
        <f t="shared" si="4"/>
        <v>0.93901864236284716</v>
      </c>
      <c r="S12" s="11" t="s">
        <v>321</v>
      </c>
      <c r="T12" s="11">
        <v>1</v>
      </c>
      <c r="U12" s="11">
        <v>4.3247528865930374</v>
      </c>
      <c r="V12" s="11">
        <v>4.3247528865930374</v>
      </c>
      <c r="W12" s="11">
        <v>30.177431712619722</v>
      </c>
      <c r="X12" s="11">
        <v>1.260146946833206E-6</v>
      </c>
    </row>
    <row r="13" spans="1:27" x14ac:dyDescent="0.25">
      <c r="A13" s="1">
        <v>40869</v>
      </c>
      <c r="B13" s="3">
        <v>326</v>
      </c>
      <c r="C13" s="10">
        <v>1400</v>
      </c>
      <c r="D13">
        <v>1.4</v>
      </c>
      <c r="E13">
        <f t="shared" si="0"/>
        <v>0.33647223662121289</v>
      </c>
      <c r="F13">
        <f t="shared" si="1"/>
        <v>7.2442275156033498</v>
      </c>
      <c r="G13">
        <f t="shared" si="2"/>
        <v>-0.86159831859110203</v>
      </c>
      <c r="H13">
        <f t="shared" si="3"/>
        <v>0.50759071839523018</v>
      </c>
      <c r="I13">
        <f t="shared" si="4"/>
        <v>1.2519408706348927</v>
      </c>
      <c r="S13" s="11" t="s">
        <v>322</v>
      </c>
      <c r="T13" s="11">
        <v>51</v>
      </c>
      <c r="U13" s="11">
        <v>7.3088524999961884</v>
      </c>
      <c r="V13" s="11">
        <v>0.14331083333325859</v>
      </c>
      <c r="W13" s="11"/>
      <c r="X13" s="11"/>
    </row>
    <row r="14" spans="1:27" ht="15.75" thickBot="1" x14ac:dyDescent="0.3">
      <c r="A14" s="1">
        <v>40882</v>
      </c>
      <c r="B14" s="3">
        <v>339</v>
      </c>
      <c r="C14">
        <v>312</v>
      </c>
      <c r="D14">
        <v>1.3</v>
      </c>
      <c r="E14">
        <f t="shared" si="0"/>
        <v>0.26236426446749106</v>
      </c>
      <c r="F14">
        <f t="shared" si="1"/>
        <v>5.7430031878094825</v>
      </c>
      <c r="G14">
        <f t="shared" si="2"/>
        <v>-0.88187254512727109</v>
      </c>
      <c r="H14">
        <f t="shared" si="3"/>
        <v>0.47148787275045489</v>
      </c>
      <c r="I14">
        <f t="shared" si="4"/>
        <v>1.069687697186283</v>
      </c>
      <c r="S14" s="12" t="s">
        <v>323</v>
      </c>
      <c r="T14" s="12">
        <v>52</v>
      </c>
      <c r="U14" s="12">
        <v>11.633605386589226</v>
      </c>
      <c r="V14" s="12"/>
      <c r="W14" s="12"/>
      <c r="X14" s="12"/>
    </row>
    <row r="15" spans="1:27" ht="15.75" thickBot="1" x14ac:dyDescent="0.3">
      <c r="A15" s="1">
        <v>40885</v>
      </c>
      <c r="B15" s="3">
        <v>342</v>
      </c>
      <c r="C15">
        <v>56</v>
      </c>
      <c r="D15">
        <v>1</v>
      </c>
      <c r="E15">
        <f t="shared" si="0"/>
        <v>0</v>
      </c>
      <c r="F15">
        <f t="shared" si="1"/>
        <v>4.0253516907351496</v>
      </c>
      <c r="G15">
        <f t="shared" si="2"/>
        <v>-0.88633771360557756</v>
      </c>
      <c r="H15">
        <f t="shared" si="3"/>
        <v>0.46303936921220556</v>
      </c>
      <c r="I15">
        <f t="shared" si="4"/>
        <v>0.89346944422679486</v>
      </c>
    </row>
    <row r="16" spans="1:27" x14ac:dyDescent="0.25">
      <c r="A16" s="1">
        <v>40933</v>
      </c>
      <c r="B16" s="3">
        <v>25</v>
      </c>
      <c r="C16">
        <v>623</v>
      </c>
      <c r="D16">
        <v>1.1000000000000001</v>
      </c>
      <c r="E16">
        <f t="shared" si="0"/>
        <v>9.5310179804324935E-2</v>
      </c>
      <c r="F16">
        <f t="shared" si="1"/>
        <v>6.4345465187874531</v>
      </c>
      <c r="G16">
        <f t="shared" si="2"/>
        <v>-7.95485428747221E-2</v>
      </c>
      <c r="H16">
        <f t="shared" si="3"/>
        <v>0.99683099336171754</v>
      </c>
      <c r="I16">
        <f t="shared" si="4"/>
        <v>1.1500903162591791</v>
      </c>
      <c r="S16" s="13"/>
      <c r="T16" s="13" t="s">
        <v>330</v>
      </c>
      <c r="U16" s="13" t="s">
        <v>318</v>
      </c>
      <c r="V16" s="13" t="s">
        <v>331</v>
      </c>
      <c r="W16" s="13" t="s">
        <v>332</v>
      </c>
      <c r="X16" s="13" t="s">
        <v>333</v>
      </c>
      <c r="Y16" s="13" t="s">
        <v>334</v>
      </c>
      <c r="Z16" s="13" t="s">
        <v>335</v>
      </c>
      <c r="AA16" s="13" t="s">
        <v>336</v>
      </c>
    </row>
    <row r="17" spans="1:27" x14ac:dyDescent="0.25">
      <c r="A17" s="1">
        <v>40946</v>
      </c>
      <c r="B17" s="3">
        <v>38</v>
      </c>
      <c r="C17">
        <v>31</v>
      </c>
      <c r="D17">
        <v>0.65</v>
      </c>
      <c r="E17">
        <f t="shared" si="0"/>
        <v>-0.43078291609245423</v>
      </c>
      <c r="F17">
        <f t="shared" si="1"/>
        <v>3.4339872044851463</v>
      </c>
      <c r="G17">
        <f t="shared" si="2"/>
        <v>-0.12074632392877042</v>
      </c>
      <c r="H17">
        <f t="shared" si="3"/>
        <v>0.99268339628387481</v>
      </c>
      <c r="I17">
        <f t="shared" si="4"/>
        <v>0.83977763622397872</v>
      </c>
      <c r="S17" s="11" t="s">
        <v>324</v>
      </c>
      <c r="T17" s="11">
        <v>-0.53445418326450911</v>
      </c>
      <c r="U17" s="11">
        <v>7.5956060215009502E-2</v>
      </c>
      <c r="V17" s="11">
        <v>-7.0363599922326783</v>
      </c>
      <c r="W17" s="11">
        <v>4.7683401583225224E-9</v>
      </c>
      <c r="X17" s="11">
        <v>-0.68694233700929441</v>
      </c>
      <c r="Y17" s="11">
        <v>-0.38196602951972375</v>
      </c>
      <c r="Z17" s="11">
        <v>-0.68694233700929441</v>
      </c>
      <c r="AA17" s="11">
        <v>-0.38196602951972375</v>
      </c>
    </row>
    <row r="18" spans="1:27" ht="15.75" thickBot="1" x14ac:dyDescent="0.3">
      <c r="A18" s="1">
        <v>40980</v>
      </c>
      <c r="B18" s="3">
        <v>72</v>
      </c>
      <c r="C18">
        <v>230</v>
      </c>
      <c r="D18">
        <v>0.99</v>
      </c>
      <c r="E18">
        <f t="shared" si="0"/>
        <v>-1.0050335853501451E-2</v>
      </c>
      <c r="F18">
        <f t="shared" si="1"/>
        <v>5.4380793089231956</v>
      </c>
      <c r="G18">
        <f t="shared" si="2"/>
        <v>-0.22733691560899974</v>
      </c>
      <c r="H18">
        <f t="shared" si="3"/>
        <v>0.97381616684125061</v>
      </c>
      <c r="I18">
        <f t="shared" si="4"/>
        <v>1.0360451371596775</v>
      </c>
      <c r="S18" s="12" t="s">
        <v>361</v>
      </c>
      <c r="T18" s="12">
        <v>0.10476729513012795</v>
      </c>
      <c r="U18" s="12">
        <v>1.9071488640088279E-2</v>
      </c>
      <c r="V18" s="12">
        <v>5.4933989216713286</v>
      </c>
      <c r="W18" s="12">
        <v>1.260146946833206E-6</v>
      </c>
      <c r="X18" s="12">
        <v>6.6479684060523903E-2</v>
      </c>
      <c r="Y18" s="12">
        <v>0.14305490619973199</v>
      </c>
      <c r="Z18" s="12">
        <v>6.6479684060523903E-2</v>
      </c>
      <c r="AA18" s="12">
        <v>0.14305490619973199</v>
      </c>
    </row>
    <row r="19" spans="1:27" x14ac:dyDescent="0.25">
      <c r="A19" s="1">
        <v>40989</v>
      </c>
      <c r="B19" s="3">
        <v>81</v>
      </c>
      <c r="C19">
        <v>343</v>
      </c>
      <c r="D19">
        <v>0.82</v>
      </c>
      <c r="E19">
        <f t="shared" si="0"/>
        <v>-0.19845093872383832</v>
      </c>
      <c r="F19">
        <f t="shared" si="1"/>
        <v>5.8377304471659395</v>
      </c>
      <c r="G19">
        <f t="shared" si="2"/>
        <v>-0.25515681354012487</v>
      </c>
      <c r="H19">
        <f t="shared" si="3"/>
        <v>0.96689968481950073</v>
      </c>
      <c r="I19">
        <f t="shared" si="4"/>
        <v>1.0803598184311936</v>
      </c>
    </row>
    <row r="20" spans="1:27" x14ac:dyDescent="0.25">
      <c r="A20" s="1">
        <v>41009</v>
      </c>
      <c r="B20" s="3">
        <v>101</v>
      </c>
      <c r="C20">
        <v>4.2</v>
      </c>
      <c r="D20">
        <v>0.48</v>
      </c>
      <c r="E20">
        <f t="shared" si="0"/>
        <v>-0.73396917508020043</v>
      </c>
      <c r="F20">
        <f t="shared" si="1"/>
        <v>1.4350845252893227</v>
      </c>
      <c r="G20">
        <f t="shared" si="2"/>
        <v>-0.31619500849761017</v>
      </c>
      <c r="H20">
        <f t="shared" si="3"/>
        <v>0.94869421659520847</v>
      </c>
      <c r="I20">
        <f t="shared" si="4"/>
        <v>0.68106117771527508</v>
      </c>
    </row>
    <row r="21" spans="1:27" x14ac:dyDescent="0.25">
      <c r="A21" s="1">
        <v>41073</v>
      </c>
      <c r="B21" s="3">
        <v>165</v>
      </c>
      <c r="C21">
        <v>0.09</v>
      </c>
      <c r="D21" s="10">
        <v>0.48</v>
      </c>
      <c r="E21">
        <f t="shared" si="0"/>
        <v>-0.73396917508020043</v>
      </c>
      <c r="F21">
        <f t="shared" si="1"/>
        <v>-2.4079456086518722</v>
      </c>
      <c r="G21">
        <f t="shared" si="2"/>
        <v>-0.50171107528673742</v>
      </c>
      <c r="H21">
        <f t="shared" si="3"/>
        <v>0.86503525762515932</v>
      </c>
      <c r="I21">
        <f t="shared" si="4"/>
        <v>0.45527543124284747</v>
      </c>
      <c r="S21" t="s">
        <v>313</v>
      </c>
    </row>
    <row r="22" spans="1:27" ht="15.75" thickBot="1" x14ac:dyDescent="0.3">
      <c r="A22" s="1">
        <v>41087</v>
      </c>
      <c r="B22" s="3">
        <v>179</v>
      </c>
      <c r="C22">
        <v>0.09</v>
      </c>
      <c r="D22">
        <v>0.63</v>
      </c>
      <c r="E22">
        <f t="shared" si="0"/>
        <v>-0.46203545959655867</v>
      </c>
      <c r="F22">
        <f t="shared" si="1"/>
        <v>-2.4079456086518722</v>
      </c>
      <c r="G22">
        <f t="shared" si="2"/>
        <v>-0.53977515159702316</v>
      </c>
      <c r="H22">
        <f t="shared" si="3"/>
        <v>0.84180923356685189</v>
      </c>
      <c r="I22">
        <f t="shared" si="4"/>
        <v>0.45527543124284747</v>
      </c>
    </row>
    <row r="23" spans="1:27" x14ac:dyDescent="0.25">
      <c r="A23" s="1">
        <v>41199</v>
      </c>
      <c r="B23" s="3">
        <v>291</v>
      </c>
      <c r="C23">
        <v>4.5</v>
      </c>
      <c r="D23">
        <v>1.4</v>
      </c>
      <c r="E23">
        <f t="shared" si="0"/>
        <v>0.33647223662121289</v>
      </c>
      <c r="F23">
        <f t="shared" si="1"/>
        <v>1.5040773967762742</v>
      </c>
      <c r="G23">
        <f t="shared" si="2"/>
        <v>-0.79977744775433834</v>
      </c>
      <c r="H23">
        <f t="shared" si="3"/>
        <v>0.60029662173258702</v>
      </c>
      <c r="I23">
        <f t="shared" si="4"/>
        <v>0.68600340424119277</v>
      </c>
      <c r="S23" s="14" t="s">
        <v>314</v>
      </c>
      <c r="T23" s="14"/>
    </row>
    <row r="24" spans="1:27" x14ac:dyDescent="0.25">
      <c r="A24" s="1">
        <v>41206</v>
      </c>
      <c r="B24" s="3">
        <v>298</v>
      </c>
      <c r="C24">
        <v>0.68</v>
      </c>
      <c r="D24">
        <v>1.2</v>
      </c>
      <c r="E24">
        <f t="shared" si="0"/>
        <v>0.18232155679395459</v>
      </c>
      <c r="F24">
        <f t="shared" si="1"/>
        <v>-0.38566248081198462</v>
      </c>
      <c r="G24">
        <f t="shared" si="2"/>
        <v>-0.81296244107098592</v>
      </c>
      <c r="H24">
        <f t="shared" si="3"/>
        <v>0.58231612497672058</v>
      </c>
      <c r="I24">
        <f t="shared" si="4"/>
        <v>0.56275133439787084</v>
      </c>
      <c r="S24" s="11" t="s">
        <v>315</v>
      </c>
      <c r="T24" s="11">
        <v>0.65005238584021285</v>
      </c>
    </row>
    <row r="25" spans="1:27" x14ac:dyDescent="0.25">
      <c r="A25" s="1">
        <v>41261</v>
      </c>
      <c r="B25" s="3">
        <v>353</v>
      </c>
      <c r="C25">
        <v>0.18</v>
      </c>
      <c r="D25">
        <v>1.2</v>
      </c>
      <c r="E25">
        <f t="shared" si="0"/>
        <v>0.18232155679395459</v>
      </c>
      <c r="F25">
        <f t="shared" si="1"/>
        <v>-1.7147984280919266</v>
      </c>
      <c r="G25">
        <f t="shared" si="2"/>
        <v>-0.90201452558194417</v>
      </c>
      <c r="H25">
        <f t="shared" si="3"/>
        <v>0.4317056817314085</v>
      </c>
      <c r="I25">
        <f t="shared" si="4"/>
        <v>0.48957829774679218</v>
      </c>
      <c r="S25" s="11" t="s">
        <v>316</v>
      </c>
      <c r="T25" s="11">
        <v>0.4225681043365529</v>
      </c>
    </row>
    <row r="26" spans="1:27" x14ac:dyDescent="0.25">
      <c r="A26" s="1">
        <v>41288</v>
      </c>
      <c r="B26" s="3">
        <v>14</v>
      </c>
      <c r="C26">
        <v>39</v>
      </c>
      <c r="D26">
        <v>1.7</v>
      </c>
      <c r="E26">
        <f t="shared" si="0"/>
        <v>0.53062825106217038</v>
      </c>
      <c r="F26">
        <f t="shared" si="1"/>
        <v>3.6635616461296463</v>
      </c>
      <c r="G26">
        <f t="shared" si="2"/>
        <v>-4.4579521562331734E-2</v>
      </c>
      <c r="H26">
        <f t="shared" si="3"/>
        <v>0.99900583895054063</v>
      </c>
      <c r="I26">
        <f t="shared" si="4"/>
        <v>0.86022719922015889</v>
      </c>
      <c r="S26" s="11" t="s">
        <v>317</v>
      </c>
      <c r="T26" s="11">
        <v>0.38721513113266842</v>
      </c>
    </row>
    <row r="27" spans="1:27" x14ac:dyDescent="0.25">
      <c r="A27" s="1">
        <v>41305</v>
      </c>
      <c r="B27" s="3">
        <v>31</v>
      </c>
      <c r="C27" s="10">
        <v>42</v>
      </c>
      <c r="D27">
        <v>1.5</v>
      </c>
      <c r="E27">
        <f t="shared" si="0"/>
        <v>0.40546510810816438</v>
      </c>
      <c r="F27">
        <f t="shared" si="1"/>
        <v>3.7376696182833684</v>
      </c>
      <c r="G27">
        <f t="shared" si="2"/>
        <v>-9.8584133020042222E-2</v>
      </c>
      <c r="H27">
        <f t="shared" si="3"/>
        <v>0.99512871967232797</v>
      </c>
      <c r="I27">
        <f t="shared" si="4"/>
        <v>0.86693417829608199</v>
      </c>
      <c r="S27" s="11" t="s">
        <v>318</v>
      </c>
      <c r="T27" s="11">
        <v>0.37026231219531175</v>
      </c>
    </row>
    <row r="28" spans="1:27" ht="15.75" thickBot="1" x14ac:dyDescent="0.3">
      <c r="A28" s="1">
        <v>41339</v>
      </c>
      <c r="B28" s="3">
        <v>65</v>
      </c>
      <c r="C28">
        <v>6.7</v>
      </c>
      <c r="D28">
        <v>0.55000000000000004</v>
      </c>
      <c r="E28">
        <f t="shared" si="0"/>
        <v>-0.59783700075562041</v>
      </c>
      <c r="F28">
        <f t="shared" si="1"/>
        <v>1.9021075263969205</v>
      </c>
      <c r="G28">
        <f t="shared" si="2"/>
        <v>-0.20556887994617154</v>
      </c>
      <c r="H28">
        <f t="shared" si="3"/>
        <v>0.97864264959058289</v>
      </c>
      <c r="I28">
        <f t="shared" si="4"/>
        <v>0.71522426277711881</v>
      </c>
      <c r="S28" s="12" t="s">
        <v>319</v>
      </c>
      <c r="T28" s="12">
        <v>53</v>
      </c>
    </row>
    <row r="29" spans="1:27" x14ac:dyDescent="0.25">
      <c r="A29" s="1">
        <v>41344</v>
      </c>
      <c r="B29" s="3">
        <v>70</v>
      </c>
      <c r="C29">
        <v>98</v>
      </c>
      <c r="D29">
        <v>1.1000000000000001</v>
      </c>
      <c r="E29">
        <f t="shared" si="0"/>
        <v>9.5310179804324935E-2</v>
      </c>
      <c r="F29">
        <f t="shared" si="1"/>
        <v>4.5849674786705723</v>
      </c>
      <c r="G29">
        <f t="shared" si="2"/>
        <v>-0.22112853712878547</v>
      </c>
      <c r="H29">
        <f t="shared" si="3"/>
        <v>0.97524467189894626</v>
      </c>
      <c r="I29">
        <f t="shared" si="4"/>
        <v>0.94743645689706579</v>
      </c>
    </row>
    <row r="30" spans="1:27" ht="15.75" thickBot="1" x14ac:dyDescent="0.3">
      <c r="A30" s="1">
        <v>41367</v>
      </c>
      <c r="B30" s="3">
        <v>93</v>
      </c>
      <c r="C30">
        <v>297</v>
      </c>
      <c r="D30">
        <v>1.1000000000000001</v>
      </c>
      <c r="E30">
        <f t="shared" si="0"/>
        <v>9.5310179804324935E-2</v>
      </c>
      <c r="F30">
        <f t="shared" si="1"/>
        <v>5.6937321388026998</v>
      </c>
      <c r="G30">
        <f t="shared" si="2"/>
        <v>-0.29191990883593821</v>
      </c>
      <c r="H30">
        <f t="shared" si="3"/>
        <v>0.95644276714564447</v>
      </c>
      <c r="I30">
        <f t="shared" si="4"/>
        <v>1.0641784873786733</v>
      </c>
      <c r="S30" t="s">
        <v>320</v>
      </c>
    </row>
    <row r="31" spans="1:27" x14ac:dyDescent="0.25">
      <c r="A31" s="1">
        <v>41389</v>
      </c>
      <c r="B31" s="3">
        <v>115</v>
      </c>
      <c r="C31">
        <v>13</v>
      </c>
      <c r="D31">
        <v>0.36</v>
      </c>
      <c r="E31">
        <f t="shared" si="0"/>
        <v>-1.0216512475319814</v>
      </c>
      <c r="F31">
        <f t="shared" si="1"/>
        <v>2.5649493574615367</v>
      </c>
      <c r="G31">
        <f t="shared" si="2"/>
        <v>-0.35817299402082758</v>
      </c>
      <c r="H31">
        <f t="shared" si="3"/>
        <v>0.93365523955802665</v>
      </c>
      <c r="I31">
        <f t="shared" si="4"/>
        <v>0.76667422480673619</v>
      </c>
      <c r="S31" s="13"/>
      <c r="T31" s="13" t="s">
        <v>325</v>
      </c>
      <c r="U31" s="13" t="s">
        <v>326</v>
      </c>
      <c r="V31" s="13" t="s">
        <v>327</v>
      </c>
      <c r="W31" s="13" t="s">
        <v>328</v>
      </c>
      <c r="X31" s="13" t="s">
        <v>329</v>
      </c>
    </row>
    <row r="32" spans="1:27" x14ac:dyDescent="0.25">
      <c r="A32" s="1">
        <v>41416</v>
      </c>
      <c r="B32" s="3">
        <v>142</v>
      </c>
      <c r="C32">
        <v>152</v>
      </c>
      <c r="D32">
        <v>0.98</v>
      </c>
      <c r="E32">
        <f t="shared" si="0"/>
        <v>-2.0202707317519466E-2</v>
      </c>
      <c r="F32">
        <f t="shared" si="1"/>
        <v>5.0238805208462765</v>
      </c>
      <c r="G32">
        <f t="shared" si="2"/>
        <v>-0.43704766007963558</v>
      </c>
      <c r="H32">
        <f t="shared" si="3"/>
        <v>0.89943834853697191</v>
      </c>
      <c r="I32">
        <f t="shared" si="4"/>
        <v>0.99203457208211832</v>
      </c>
      <c r="S32" s="11" t="s">
        <v>321</v>
      </c>
      <c r="T32" s="11">
        <v>3</v>
      </c>
      <c r="U32" s="11">
        <v>4.9159905748105199</v>
      </c>
      <c r="V32" s="11">
        <v>1.63866352493684</v>
      </c>
      <c r="W32" s="11">
        <v>11.952830725143137</v>
      </c>
      <c r="X32" s="11">
        <v>5.4265532837957636E-6</v>
      </c>
    </row>
    <row r="33" spans="1:27" x14ac:dyDescent="0.25">
      <c r="A33" s="1">
        <v>41451</v>
      </c>
      <c r="B33" s="3">
        <v>177</v>
      </c>
      <c r="C33">
        <v>3.3</v>
      </c>
      <c r="D33" s="10">
        <v>0.74</v>
      </c>
      <c r="E33">
        <f t="shared" si="0"/>
        <v>-0.30110509278392161</v>
      </c>
      <c r="F33">
        <f t="shared" si="1"/>
        <v>1.1939224684724346</v>
      </c>
      <c r="G33">
        <f t="shared" si="2"/>
        <v>-0.53440139260433928</v>
      </c>
      <c r="H33">
        <f t="shared" si="3"/>
        <v>0.84523082739719269</v>
      </c>
      <c r="I33">
        <f t="shared" si="4"/>
        <v>0.66406388266271288</v>
      </c>
      <c r="S33" s="11" t="s">
        <v>322</v>
      </c>
      <c r="T33" s="11">
        <v>49</v>
      </c>
      <c r="U33" s="11">
        <v>6.7176148117787058</v>
      </c>
      <c r="V33" s="11">
        <v>0.1370941798322185</v>
      </c>
      <c r="W33" s="11"/>
      <c r="X33" s="11"/>
    </row>
    <row r="34" spans="1:27" ht="15.75" thickBot="1" x14ac:dyDescent="0.3">
      <c r="A34" s="1">
        <v>41500</v>
      </c>
      <c r="B34" s="3">
        <v>226</v>
      </c>
      <c r="C34">
        <v>68</v>
      </c>
      <c r="D34">
        <v>1.1000000000000001</v>
      </c>
      <c r="E34">
        <f t="shared" si="0"/>
        <v>9.5310179804324935E-2</v>
      </c>
      <c r="F34">
        <f t="shared" si="1"/>
        <v>4.219507705176107</v>
      </c>
      <c r="G34">
        <f t="shared" si="2"/>
        <v>-0.65929401638810392</v>
      </c>
      <c r="H34">
        <f t="shared" si="3"/>
        <v>0.75188523057368439</v>
      </c>
      <c r="I34">
        <f t="shared" si="4"/>
        <v>0.91183557794954706</v>
      </c>
      <c r="S34" s="12" t="s">
        <v>323</v>
      </c>
      <c r="T34" s="12">
        <v>52</v>
      </c>
      <c r="U34" s="12">
        <v>11.633605386589226</v>
      </c>
      <c r="V34" s="12"/>
      <c r="W34" s="12"/>
      <c r="X34" s="12"/>
    </row>
    <row r="35" spans="1:27" ht="15.75" thickBot="1" x14ac:dyDescent="0.3">
      <c r="A35" s="1">
        <v>41514</v>
      </c>
      <c r="B35" s="3">
        <v>240</v>
      </c>
      <c r="C35">
        <v>2.2999999999999998</v>
      </c>
      <c r="D35">
        <v>0.51</v>
      </c>
      <c r="E35">
        <f t="shared" si="0"/>
        <v>-0.67334455326376563</v>
      </c>
      <c r="F35">
        <f t="shared" si="1"/>
        <v>0.83290912293510388</v>
      </c>
      <c r="G35">
        <f t="shared" si="2"/>
        <v>-0.6921572558055763</v>
      </c>
      <c r="H35">
        <f t="shared" si="3"/>
        <v>0.72174672374434368</v>
      </c>
      <c r="I35">
        <f t="shared" si="4"/>
        <v>0.63940889951246627</v>
      </c>
    </row>
    <row r="36" spans="1:27" x14ac:dyDescent="0.25">
      <c r="A36" s="1">
        <v>41576</v>
      </c>
      <c r="B36" s="3">
        <v>302</v>
      </c>
      <c r="C36">
        <v>5.6</v>
      </c>
      <c r="D36">
        <v>0.48</v>
      </c>
      <c r="E36">
        <f t="shared" si="0"/>
        <v>-0.73396917508020043</v>
      </c>
      <c r="F36">
        <f t="shared" si="1"/>
        <v>1.7227665977411035</v>
      </c>
      <c r="G36">
        <f t="shared" si="2"/>
        <v>-0.82031567643847203</v>
      </c>
      <c r="H36">
        <f t="shared" si="3"/>
        <v>0.5719109991854433</v>
      </c>
      <c r="I36">
        <f t="shared" si="4"/>
        <v>0.70190721184127913</v>
      </c>
      <c r="S36" s="13"/>
      <c r="T36" s="13" t="s">
        <v>330</v>
      </c>
      <c r="U36" s="13" t="s">
        <v>318</v>
      </c>
      <c r="V36" s="13" t="s">
        <v>331</v>
      </c>
      <c r="W36" s="13" t="s">
        <v>332</v>
      </c>
      <c r="X36" s="13" t="s">
        <v>333</v>
      </c>
      <c r="Y36" s="13" t="s">
        <v>334</v>
      </c>
      <c r="Z36" s="13" t="s">
        <v>335</v>
      </c>
      <c r="AA36" s="13" t="s">
        <v>336</v>
      </c>
    </row>
    <row r="37" spans="1:27" x14ac:dyDescent="0.25">
      <c r="A37" s="1">
        <v>41611</v>
      </c>
      <c r="B37" s="3">
        <v>337</v>
      </c>
      <c r="C37">
        <v>5.8</v>
      </c>
      <c r="D37">
        <v>0.42</v>
      </c>
      <c r="E37">
        <f t="shared" si="0"/>
        <v>-0.86750056770472306</v>
      </c>
      <c r="F37">
        <f t="shared" si="1"/>
        <v>1.7578579175523736</v>
      </c>
      <c r="G37">
        <f t="shared" si="2"/>
        <v>-0.87885100281419271</v>
      </c>
      <c r="H37">
        <f t="shared" si="3"/>
        <v>0.47709633707720694</v>
      </c>
      <c r="I37">
        <f t="shared" si="4"/>
        <v>0.70449327727241284</v>
      </c>
      <c r="S37" s="11" t="s">
        <v>324</v>
      </c>
      <c r="T37" s="11">
        <v>0.37531214941717511</v>
      </c>
      <c r="U37" s="11">
        <v>1.1462366070246919</v>
      </c>
      <c r="V37" s="11">
        <v>0.32742991029694996</v>
      </c>
      <c r="W37" s="11">
        <v>0.74473757132536078</v>
      </c>
      <c r="X37" s="11">
        <v>-1.9281365519506841</v>
      </c>
      <c r="Y37" s="11">
        <v>2.6787608507850345</v>
      </c>
      <c r="Z37" s="11">
        <v>-1.9281365519506841</v>
      </c>
      <c r="AA37" s="11">
        <v>2.6787608507850345</v>
      </c>
    </row>
    <row r="38" spans="1:27" x14ac:dyDescent="0.25">
      <c r="A38" s="1">
        <v>41689</v>
      </c>
      <c r="B38" s="3">
        <v>50</v>
      </c>
      <c r="C38">
        <v>4.4000000000000004</v>
      </c>
      <c r="D38">
        <v>0.43</v>
      </c>
      <c r="E38">
        <f t="shared" si="0"/>
        <v>-0.84397007029452897</v>
      </c>
      <c r="F38">
        <f t="shared" si="1"/>
        <v>1.4816045409242156</v>
      </c>
      <c r="G38">
        <f t="shared" si="2"/>
        <v>-0.15859290602857282</v>
      </c>
      <c r="H38">
        <f t="shared" si="3"/>
        <v>0.987344058653017</v>
      </c>
      <c r="I38">
        <f t="shared" si="4"/>
        <v>0.68438966074666185</v>
      </c>
      <c r="S38" s="11" t="s">
        <v>361</v>
      </c>
      <c r="T38" s="11">
        <v>0.11158533097402276</v>
      </c>
      <c r="U38" s="11">
        <v>1.9319551768960636E-2</v>
      </c>
      <c r="V38" s="11">
        <v>5.7757722491936416</v>
      </c>
      <c r="W38" s="11">
        <v>5.1753770206431372E-7</v>
      </c>
      <c r="X38" s="11">
        <v>7.2761238146683088E-2</v>
      </c>
      <c r="Y38" s="11">
        <v>0.15040942380136244</v>
      </c>
      <c r="Z38" s="11">
        <v>7.2761238146683088E-2</v>
      </c>
      <c r="AA38" s="11">
        <v>0.15040942380136244</v>
      </c>
    </row>
    <row r="39" spans="1:27" x14ac:dyDescent="0.25">
      <c r="A39" s="1">
        <v>41744</v>
      </c>
      <c r="B39" s="3">
        <v>105</v>
      </c>
      <c r="C39">
        <v>40</v>
      </c>
      <c r="D39">
        <v>1</v>
      </c>
      <c r="E39">
        <f t="shared" si="0"/>
        <v>0</v>
      </c>
      <c r="F39">
        <f t="shared" si="1"/>
        <v>3.6888794541139363</v>
      </c>
      <c r="G39">
        <f t="shared" si="2"/>
        <v>-0.32825654642240965</v>
      </c>
      <c r="H39">
        <f t="shared" si="3"/>
        <v>0.9445886087238361</v>
      </c>
      <c r="I39">
        <f t="shared" si="4"/>
        <v>0.86251267614159499</v>
      </c>
      <c r="S39" s="11" t="s">
        <v>364</v>
      </c>
      <c r="T39" s="11">
        <v>0.28549096324591877</v>
      </c>
      <c r="U39" s="11">
        <v>0.70817899451507871</v>
      </c>
      <c r="V39" s="11">
        <v>0.40313390464427284</v>
      </c>
      <c r="W39" s="11">
        <v>0.68860339908126145</v>
      </c>
      <c r="X39" s="11">
        <v>-1.1376480075866664</v>
      </c>
      <c r="Y39" s="11">
        <v>1.7086299340785041</v>
      </c>
      <c r="Z39" s="11">
        <v>-1.1376480075866664</v>
      </c>
      <c r="AA39" s="11">
        <v>1.7086299340785041</v>
      </c>
    </row>
    <row r="40" spans="1:27" ht="15.75" thickBot="1" x14ac:dyDescent="0.3">
      <c r="A40" s="1">
        <v>41751</v>
      </c>
      <c r="B40" s="3">
        <v>112</v>
      </c>
      <c r="C40">
        <v>10</v>
      </c>
      <c r="D40">
        <v>0.41</v>
      </c>
      <c r="E40">
        <f t="shared" si="0"/>
        <v>-0.89159811928378363</v>
      </c>
      <c r="F40">
        <f t="shared" si="1"/>
        <v>2.3025850929940459</v>
      </c>
      <c r="G40">
        <f t="shared" si="2"/>
        <v>-0.34923484031913793</v>
      </c>
      <c r="H40">
        <f t="shared" si="3"/>
        <v>0.93703523215899742</v>
      </c>
      <c r="I40">
        <f t="shared" si="4"/>
        <v>0.74588109448424555</v>
      </c>
      <c r="S40" s="12" t="s">
        <v>365</v>
      </c>
      <c r="T40" s="12">
        <v>-0.96589367629438949</v>
      </c>
      <c r="U40" s="12">
        <v>0.9852804140173842</v>
      </c>
      <c r="V40" s="12">
        <v>-0.98032363432056135</v>
      </c>
      <c r="W40" s="12">
        <v>0.33174202242377882</v>
      </c>
      <c r="X40" s="12">
        <v>-2.9458887979321688</v>
      </c>
      <c r="Y40" s="12">
        <v>1.0141014453433899</v>
      </c>
      <c r="Z40" s="12">
        <v>-2.9458887979321688</v>
      </c>
      <c r="AA40" s="12">
        <v>1.0141014453433899</v>
      </c>
    </row>
    <row r="41" spans="1:27" x14ac:dyDescent="0.25">
      <c r="A41" s="1">
        <v>41768</v>
      </c>
      <c r="B41" s="3">
        <v>129</v>
      </c>
      <c r="C41">
        <v>193</v>
      </c>
      <c r="D41">
        <v>1.3</v>
      </c>
      <c r="E41">
        <f t="shared" si="0"/>
        <v>0.26236426446749106</v>
      </c>
      <c r="F41">
        <f t="shared" si="1"/>
        <v>5.2626901889048856</v>
      </c>
      <c r="G41">
        <f t="shared" si="2"/>
        <v>-0.39943881626490396</v>
      </c>
      <c r="H41">
        <f t="shared" si="3"/>
        <v>0.91675985517522107</v>
      </c>
      <c r="I41">
        <f t="shared" si="4"/>
        <v>1.0171757677684252</v>
      </c>
    </row>
    <row r="42" spans="1:27" x14ac:dyDescent="0.25">
      <c r="A42" s="1">
        <v>41799</v>
      </c>
      <c r="B42" s="3">
        <v>160</v>
      </c>
      <c r="C42">
        <v>177</v>
      </c>
      <c r="D42">
        <v>1.2</v>
      </c>
      <c r="E42">
        <f t="shared" si="0"/>
        <v>0.18232155679395459</v>
      </c>
      <c r="F42">
        <f t="shared" si="1"/>
        <v>5.1761497325738288</v>
      </c>
      <c r="G42">
        <f t="shared" si="2"/>
        <v>-0.48787101332710314</v>
      </c>
      <c r="H42">
        <f t="shared" si="3"/>
        <v>0.8729157315315067</v>
      </c>
      <c r="I42">
        <f t="shared" si="4"/>
        <v>1.007992260932866</v>
      </c>
    </row>
    <row r="43" spans="1:27" x14ac:dyDescent="0.25">
      <c r="A43" s="1">
        <v>41808</v>
      </c>
      <c r="B43" s="3">
        <v>169</v>
      </c>
      <c r="C43">
        <v>6.2</v>
      </c>
      <c r="D43" s="10">
        <v>0.48</v>
      </c>
      <c r="E43">
        <f t="shared" si="0"/>
        <v>-0.73396917508020043</v>
      </c>
      <c r="F43">
        <f t="shared" si="1"/>
        <v>1.824549292051046</v>
      </c>
      <c r="G43">
        <f t="shared" si="2"/>
        <v>-0.51269166608656169</v>
      </c>
      <c r="H43">
        <f t="shared" si="3"/>
        <v>0.85857280152901738</v>
      </c>
      <c r="I43">
        <f t="shared" si="4"/>
        <v>0.70943440847216244</v>
      </c>
    </row>
    <row r="44" spans="1:27" x14ac:dyDescent="0.25">
      <c r="A44" s="1">
        <v>41829</v>
      </c>
      <c r="B44" s="3">
        <v>190</v>
      </c>
      <c r="C44">
        <v>491</v>
      </c>
      <c r="D44">
        <v>1.9</v>
      </c>
      <c r="E44">
        <f t="shared" si="0"/>
        <v>0.64185388617239469</v>
      </c>
      <c r="F44">
        <f t="shared" si="1"/>
        <v>6.1964441277945204</v>
      </c>
      <c r="G44">
        <f t="shared" si="2"/>
        <v>-0.56893344383799516</v>
      </c>
      <c r="H44">
        <f t="shared" si="3"/>
        <v>0.82238357016822672</v>
      </c>
      <c r="I44">
        <f t="shared" si="4"/>
        <v>1.1217470595817913</v>
      </c>
    </row>
    <row r="45" spans="1:27" x14ac:dyDescent="0.25">
      <c r="A45" s="1">
        <v>41857</v>
      </c>
      <c r="B45" s="3">
        <v>218</v>
      </c>
      <c r="C45">
        <v>2.4</v>
      </c>
      <c r="D45">
        <v>0.42</v>
      </c>
      <c r="E45">
        <f t="shared" si="0"/>
        <v>-0.86750056770472306</v>
      </c>
      <c r="F45">
        <f t="shared" si="1"/>
        <v>0.87546873735389985</v>
      </c>
      <c r="G45">
        <f t="shared" si="2"/>
        <v>-0.63992215997187174</v>
      </c>
      <c r="H45">
        <f t="shared" si="3"/>
        <v>0.76843973685444855</v>
      </c>
      <c r="I45">
        <f t="shared" si="4"/>
        <v>0.64226719112184683</v>
      </c>
    </row>
    <row r="46" spans="1:27" x14ac:dyDescent="0.25">
      <c r="A46" s="1">
        <v>41926</v>
      </c>
      <c r="B46" s="3">
        <v>287</v>
      </c>
      <c r="C46">
        <v>144</v>
      </c>
      <c r="D46">
        <v>1</v>
      </c>
      <c r="E46">
        <f t="shared" si="0"/>
        <v>0</v>
      </c>
      <c r="F46">
        <f t="shared" si="1"/>
        <v>4.9698132995760007</v>
      </c>
      <c r="G46">
        <f t="shared" si="2"/>
        <v>-0.79206422151717726</v>
      </c>
      <c r="H46">
        <f t="shared" si="3"/>
        <v>0.6104377683207256</v>
      </c>
      <c r="I46">
        <f t="shared" si="4"/>
        <v>0.98642935661579034</v>
      </c>
    </row>
    <row r="47" spans="1:27" x14ac:dyDescent="0.25">
      <c r="A47" s="1">
        <v>41941</v>
      </c>
      <c r="B47" s="3">
        <v>302</v>
      </c>
      <c r="C47">
        <v>3.5</v>
      </c>
      <c r="D47">
        <v>0.44</v>
      </c>
      <c r="E47">
        <f t="shared" si="0"/>
        <v>-0.82098055206983023</v>
      </c>
      <c r="F47">
        <f t="shared" si="1"/>
        <v>1.2527629684953681</v>
      </c>
      <c r="G47">
        <f t="shared" si="2"/>
        <v>-0.82031567643847203</v>
      </c>
      <c r="H47">
        <f t="shared" si="3"/>
        <v>0.5719109991854433</v>
      </c>
      <c r="I47">
        <f t="shared" si="4"/>
        <v>0.66817147391995879</v>
      </c>
    </row>
    <row r="48" spans="1:27" x14ac:dyDescent="0.25">
      <c r="A48" s="1">
        <v>41996</v>
      </c>
      <c r="B48" s="3">
        <v>357</v>
      </c>
      <c r="C48">
        <v>8.4</v>
      </c>
      <c r="D48">
        <v>0.71</v>
      </c>
      <c r="E48">
        <f t="shared" si="0"/>
        <v>-0.34249030894677601</v>
      </c>
      <c r="F48">
        <f t="shared" si="1"/>
        <v>2.1282317058492679</v>
      </c>
      <c r="G48">
        <f t="shared" si="2"/>
        <v>-0.90744162255338412</v>
      </c>
      <c r="H48">
        <f t="shared" si="3"/>
        <v>0.42017817846442418</v>
      </c>
      <c r="I48">
        <f t="shared" si="4"/>
        <v>0.73237594028967978</v>
      </c>
    </row>
    <row r="49" spans="1:9" x14ac:dyDescent="0.25">
      <c r="A49" s="1">
        <v>42054</v>
      </c>
      <c r="B49" s="3">
        <v>50</v>
      </c>
      <c r="C49">
        <v>3.3</v>
      </c>
      <c r="D49">
        <v>0.42</v>
      </c>
      <c r="E49">
        <f t="shared" si="0"/>
        <v>-0.86750056770472306</v>
      </c>
      <c r="F49">
        <f t="shared" si="1"/>
        <v>1.1939224684724346</v>
      </c>
      <c r="G49">
        <f t="shared" si="2"/>
        <v>-0.15859290602857282</v>
      </c>
      <c r="H49">
        <f t="shared" si="3"/>
        <v>0.987344058653017</v>
      </c>
      <c r="I49">
        <f t="shared" si="4"/>
        <v>0.66406388266271288</v>
      </c>
    </row>
    <row r="50" spans="1:9" x14ac:dyDescent="0.25">
      <c r="A50" s="1">
        <v>42090</v>
      </c>
      <c r="B50" s="3">
        <v>86</v>
      </c>
      <c r="C50">
        <v>51</v>
      </c>
      <c r="D50">
        <v>0.56999999999999995</v>
      </c>
      <c r="E50">
        <f t="shared" si="0"/>
        <v>-0.56211891815354131</v>
      </c>
      <c r="F50">
        <f t="shared" si="1"/>
        <v>3.9318256327243257</v>
      </c>
      <c r="G50">
        <f t="shared" si="2"/>
        <v>-0.27052316490983014</v>
      </c>
      <c r="H50">
        <f t="shared" si="3"/>
        <v>0.96271346580754169</v>
      </c>
      <c r="I50">
        <f t="shared" si="4"/>
        <v>0.88475485381027286</v>
      </c>
    </row>
    <row r="51" spans="1:9" x14ac:dyDescent="0.25">
      <c r="A51" s="1">
        <v>42107</v>
      </c>
      <c r="B51" s="3">
        <v>103</v>
      </c>
      <c r="C51">
        <v>4.5999999999999996</v>
      </c>
      <c r="D51">
        <v>0.46</v>
      </c>
      <c r="E51">
        <f t="shared" si="0"/>
        <v>-0.77652878949899629</v>
      </c>
      <c r="F51">
        <f t="shared" si="1"/>
        <v>1.5260563034950492</v>
      </c>
      <c r="G51">
        <f t="shared" si="2"/>
        <v>-0.32223231629318544</v>
      </c>
      <c r="H51">
        <f t="shared" si="3"/>
        <v>0.94666062257618411</v>
      </c>
      <c r="I51">
        <f t="shared" si="4"/>
        <v>0.68758535845630675</v>
      </c>
    </row>
    <row r="52" spans="1:9" x14ac:dyDescent="0.25">
      <c r="A52" s="1">
        <v>42108</v>
      </c>
      <c r="B52" s="3">
        <v>104</v>
      </c>
      <c r="C52">
        <v>312</v>
      </c>
      <c r="D52">
        <v>1.2</v>
      </c>
      <c r="E52">
        <f t="shared" si="0"/>
        <v>0.18232155679395459</v>
      </c>
      <c r="F52">
        <f t="shared" si="1"/>
        <v>5.7430031878094825</v>
      </c>
      <c r="G52">
        <f t="shared" si="2"/>
        <v>-0.32524608135934269</v>
      </c>
      <c r="H52">
        <f t="shared" si="3"/>
        <v>0.94562941290993685</v>
      </c>
      <c r="I52">
        <f t="shared" si="4"/>
        <v>1.069687697186283</v>
      </c>
    </row>
    <row r="53" spans="1:9" x14ac:dyDescent="0.25">
      <c r="A53" s="1">
        <v>42132</v>
      </c>
      <c r="B53" s="3">
        <v>128</v>
      </c>
      <c r="C53">
        <v>3940</v>
      </c>
      <c r="D53">
        <v>1.9</v>
      </c>
      <c r="E53">
        <f t="shared" si="0"/>
        <v>0.64185388617239469</v>
      </c>
      <c r="F53">
        <f t="shared" si="1"/>
        <v>8.2789360022919798</v>
      </c>
      <c r="G53">
        <f t="shared" si="2"/>
        <v>-0.3965166330665959</v>
      </c>
      <c r="H53">
        <f t="shared" si="3"/>
        <v>0.91802753755077005</v>
      </c>
      <c r="I53">
        <f t="shared" si="4"/>
        <v>1.3953321580229356</v>
      </c>
    </row>
    <row r="54" spans="1:9" x14ac:dyDescent="0.25">
      <c r="A54" s="1">
        <v>42135</v>
      </c>
      <c r="B54" s="3">
        <v>131</v>
      </c>
      <c r="C54">
        <v>601</v>
      </c>
      <c r="D54">
        <v>0.83</v>
      </c>
      <c r="E54">
        <f t="shared" si="0"/>
        <v>-0.18632957819149348</v>
      </c>
      <c r="F54">
        <f t="shared" si="1"/>
        <v>6.3985949345352076</v>
      </c>
      <c r="G54">
        <f t="shared" si="2"/>
        <v>-0.4052709947272618</v>
      </c>
      <c r="H54">
        <f t="shared" si="3"/>
        <v>0.91419659856771274</v>
      </c>
      <c r="I54">
        <f t="shared" si="4"/>
        <v>1.145765243998319</v>
      </c>
    </row>
    <row r="57" spans="1:9" x14ac:dyDescent="0.25">
      <c r="A57" s="1"/>
    </row>
    <row r="58" spans="1:9" x14ac:dyDescent="0.25">
      <c r="A58" s="1"/>
    </row>
    <row r="59" spans="1:9" x14ac:dyDescent="0.25">
      <c r="A59" s="1"/>
    </row>
    <row r="60" spans="1:9" x14ac:dyDescent="0.25">
      <c r="A60" s="1"/>
    </row>
    <row r="61" spans="1:9" x14ac:dyDescent="0.25">
      <c r="A6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workbookViewId="0">
      <selection activeCell="R37" sqref="R37"/>
    </sheetView>
  </sheetViews>
  <sheetFormatPr defaultRowHeight="15" x14ac:dyDescent="0.25"/>
  <cols>
    <col min="1" max="1" width="10.7109375" bestFit="1" customWidth="1"/>
    <col min="2" max="2" width="9.7109375" bestFit="1" customWidth="1"/>
    <col min="4" max="5" width="9.140625" style="9"/>
    <col min="22" max="30" width="9.140625" style="25"/>
  </cols>
  <sheetData>
    <row r="1" spans="1:30" x14ac:dyDescent="0.25">
      <c r="A1" t="s">
        <v>282</v>
      </c>
      <c r="B1" t="s">
        <v>283</v>
      </c>
      <c r="C1" t="s">
        <v>289</v>
      </c>
      <c r="D1" s="8" t="s">
        <v>266</v>
      </c>
      <c r="E1" s="8" t="s">
        <v>309</v>
      </c>
      <c r="F1" s="8" t="s">
        <v>310</v>
      </c>
      <c r="G1" s="8" t="s">
        <v>308</v>
      </c>
      <c r="H1" s="8" t="s">
        <v>366</v>
      </c>
      <c r="I1" s="8" t="s">
        <v>361</v>
      </c>
      <c r="J1" s="24" t="s">
        <v>362</v>
      </c>
      <c r="K1" s="24" t="s">
        <v>363</v>
      </c>
      <c r="L1" s="24" t="s">
        <v>383</v>
      </c>
      <c r="U1" t="s">
        <v>313</v>
      </c>
      <c r="V1"/>
      <c r="W1"/>
      <c r="X1"/>
      <c r="Y1"/>
      <c r="Z1"/>
      <c r="AA1"/>
      <c r="AB1"/>
      <c r="AC1"/>
    </row>
    <row r="2" spans="1:30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 s="9">
        <v>0.03</v>
      </c>
      <c r="E2" s="9">
        <v>0.03</v>
      </c>
      <c r="F2" s="9">
        <v>0</v>
      </c>
      <c r="G2" t="str">
        <f>IF(F2=0,"FALSE","TRUE")</f>
        <v>FALSE</v>
      </c>
      <c r="H2">
        <f>LN(E2)</f>
        <v>-3.5065578973199818</v>
      </c>
      <c r="I2">
        <f>LN(C2)</f>
        <v>1.1939224684724346</v>
      </c>
      <c r="J2">
        <f>SIN(2*3.14*B2)</f>
        <v>-0.17115966941084268</v>
      </c>
      <c r="K2">
        <f>COS(2*3.14*B2)</f>
        <v>0.9852433037413505</v>
      </c>
      <c r="L2">
        <f>EXP(-4.339+0.1*I2)</f>
        <v>1.4704411132764437E-2</v>
      </c>
      <c r="V2"/>
      <c r="W2"/>
      <c r="X2"/>
      <c r="Y2"/>
      <c r="Z2"/>
      <c r="AA2"/>
      <c r="AB2"/>
      <c r="AC2"/>
    </row>
    <row r="3" spans="1:30" x14ac:dyDescent="0.25">
      <c r="A3" s="1">
        <v>40644</v>
      </c>
      <c r="B3" s="3">
        <f t="shared" si="0"/>
        <v>101</v>
      </c>
      <c r="C3">
        <v>2.6</v>
      </c>
      <c r="D3" s="9">
        <v>0.06</v>
      </c>
      <c r="E3" s="9">
        <v>0.06</v>
      </c>
      <c r="F3" s="9">
        <v>0</v>
      </c>
      <c r="G3" t="str">
        <f t="shared" ref="G3:G54" si="1">IF(F3=0,"FALSE","TRUE")</f>
        <v>FALSE</v>
      </c>
      <c r="H3">
        <f t="shared" ref="H3:H54" si="2">LN(E3)</f>
        <v>-2.8134107167600364</v>
      </c>
      <c r="I3">
        <f t="shared" ref="I3:I54" si="3">LN(C3)</f>
        <v>0.95551144502743635</v>
      </c>
      <c r="J3">
        <f t="shared" ref="J3:J54" si="4">SIN(2*3.14*B3)</f>
        <v>-0.31619500849761017</v>
      </c>
      <c r="K3">
        <f t="shared" ref="K3:K54" si="5">COS(2*3.14*B3)</f>
        <v>0.94869421659520847</v>
      </c>
      <c r="L3">
        <f t="shared" ref="L3:L54" si="6">EXP(-4.339+0.1*I3)</f>
        <v>1.4357987728661838E-2</v>
      </c>
      <c r="U3" s="14" t="s">
        <v>314</v>
      </c>
      <c r="V3" s="14"/>
      <c r="W3"/>
      <c r="X3"/>
      <c r="Y3"/>
      <c r="Z3"/>
      <c r="AA3"/>
      <c r="AB3"/>
      <c r="AC3"/>
    </row>
    <row r="4" spans="1:30" x14ac:dyDescent="0.25">
      <c r="A4" s="1">
        <v>40648</v>
      </c>
      <c r="B4" s="3">
        <f t="shared" si="0"/>
        <v>105</v>
      </c>
      <c r="C4">
        <v>42</v>
      </c>
      <c r="D4" s="9">
        <v>0.05</v>
      </c>
      <c r="E4" s="9">
        <v>0.05</v>
      </c>
      <c r="F4" s="9">
        <v>0</v>
      </c>
      <c r="G4" t="str">
        <f t="shared" si="1"/>
        <v>FALSE</v>
      </c>
      <c r="H4">
        <f t="shared" si="2"/>
        <v>-2.9957322735539909</v>
      </c>
      <c r="I4">
        <f t="shared" si="3"/>
        <v>3.7376696182833684</v>
      </c>
      <c r="J4">
        <f t="shared" si="4"/>
        <v>-0.32825654642240965</v>
      </c>
      <c r="K4">
        <f t="shared" si="5"/>
        <v>0.9445886087238361</v>
      </c>
      <c r="L4">
        <f t="shared" si="6"/>
        <v>1.8963616850864316E-2</v>
      </c>
      <c r="U4" s="11" t="s">
        <v>315</v>
      </c>
      <c r="V4" s="11">
        <v>0.26105345788364648</v>
      </c>
      <c r="W4"/>
      <c r="X4"/>
      <c r="Y4"/>
      <c r="Z4"/>
      <c r="AA4"/>
      <c r="AB4"/>
      <c r="AC4"/>
    </row>
    <row r="5" spans="1:30" x14ac:dyDescent="0.25">
      <c r="A5" s="1">
        <v>40653</v>
      </c>
      <c r="B5" s="3">
        <f t="shared" si="0"/>
        <v>110</v>
      </c>
      <c r="C5">
        <v>6.8</v>
      </c>
      <c r="D5" s="9">
        <v>7.0000000000000007E-2</v>
      </c>
      <c r="E5" s="9">
        <v>7.0000000000000007E-2</v>
      </c>
      <c r="F5" s="9">
        <v>0</v>
      </c>
      <c r="G5" t="str">
        <f t="shared" si="1"/>
        <v>FALSE</v>
      </c>
      <c r="H5">
        <f t="shared" si="2"/>
        <v>-2.6592600369327779</v>
      </c>
      <c r="I5">
        <f t="shared" si="3"/>
        <v>1.9169226121820611</v>
      </c>
      <c r="J5">
        <f t="shared" si="4"/>
        <v>-0.343258303815903</v>
      </c>
      <c r="K5">
        <f t="shared" si="5"/>
        <v>0.93924104300303513</v>
      </c>
      <c r="L5">
        <f t="shared" si="6"/>
        <v>1.5806915595667811E-2</v>
      </c>
      <c r="U5" s="11" t="s">
        <v>316</v>
      </c>
      <c r="V5" s="11">
        <v>6.8148907873008799E-2</v>
      </c>
      <c r="W5"/>
      <c r="X5"/>
      <c r="Y5"/>
      <c r="Z5"/>
      <c r="AA5"/>
      <c r="AB5"/>
      <c r="AC5"/>
    </row>
    <row r="6" spans="1:30" x14ac:dyDescent="0.25">
      <c r="A6" s="1">
        <v>40659</v>
      </c>
      <c r="B6" s="3">
        <f t="shared" si="0"/>
        <v>116</v>
      </c>
      <c r="C6">
        <v>464</v>
      </c>
      <c r="D6" s="9">
        <v>0.03</v>
      </c>
      <c r="E6" s="9">
        <v>0.03</v>
      </c>
      <c r="F6" s="9">
        <v>0</v>
      </c>
      <c r="G6" t="str">
        <f t="shared" si="1"/>
        <v>FALSE</v>
      </c>
      <c r="H6">
        <f t="shared" si="2"/>
        <v>-3.5065578973199818</v>
      </c>
      <c r="I6">
        <f t="shared" si="3"/>
        <v>6.1398845522262553</v>
      </c>
      <c r="J6">
        <f t="shared" si="4"/>
        <v>-0.36114515068696479</v>
      </c>
      <c r="K6">
        <f t="shared" si="5"/>
        <v>0.93250961396400067</v>
      </c>
      <c r="L6">
        <f t="shared" si="6"/>
        <v>2.4112822048047541E-2</v>
      </c>
      <c r="U6" s="11" t="s">
        <v>317</v>
      </c>
      <c r="V6" s="11">
        <v>4.9877317831303093E-2</v>
      </c>
      <c r="W6"/>
      <c r="X6"/>
      <c r="Y6"/>
      <c r="Z6"/>
      <c r="AA6"/>
      <c r="AB6"/>
      <c r="AC6"/>
    </row>
    <row r="7" spans="1:30" x14ac:dyDescent="0.25">
      <c r="A7" s="1">
        <v>40665</v>
      </c>
      <c r="B7" s="3">
        <f t="shared" si="0"/>
        <v>122</v>
      </c>
      <c r="C7">
        <v>436</v>
      </c>
      <c r="D7" s="9">
        <v>0.04</v>
      </c>
      <c r="E7" s="9">
        <v>0.04</v>
      </c>
      <c r="F7" s="9">
        <v>0</v>
      </c>
      <c r="G7" t="str">
        <f t="shared" si="1"/>
        <v>FALSE</v>
      </c>
      <c r="H7">
        <f t="shared" si="2"/>
        <v>-3.2188758248682006</v>
      </c>
      <c r="I7">
        <f t="shared" si="3"/>
        <v>6.0776422433490342</v>
      </c>
      <c r="J7">
        <f t="shared" si="4"/>
        <v>-0.3789000887759551</v>
      </c>
      <c r="K7">
        <f t="shared" si="5"/>
        <v>0.92543758445698177</v>
      </c>
      <c r="L7">
        <f t="shared" si="6"/>
        <v>2.3963204386728859E-2</v>
      </c>
      <c r="U7" s="11" t="s">
        <v>318</v>
      </c>
      <c r="V7" s="11">
        <v>0.64390589123959219</v>
      </c>
      <c r="W7"/>
      <c r="X7"/>
      <c r="Y7"/>
      <c r="Z7"/>
      <c r="AA7"/>
      <c r="AB7"/>
      <c r="AC7"/>
    </row>
    <row r="8" spans="1:30" ht="15.75" thickBot="1" x14ac:dyDescent="0.3">
      <c r="A8" s="1">
        <v>40686</v>
      </c>
      <c r="B8" s="3">
        <f t="shared" si="0"/>
        <v>143</v>
      </c>
      <c r="C8">
        <v>15</v>
      </c>
      <c r="D8" s="9">
        <v>0.06</v>
      </c>
      <c r="E8" s="9">
        <v>0.06</v>
      </c>
      <c r="F8" s="9">
        <v>0</v>
      </c>
      <c r="G8" t="str">
        <f t="shared" si="1"/>
        <v>FALSE</v>
      </c>
      <c r="H8">
        <f t="shared" si="2"/>
        <v>-2.8134107167600364</v>
      </c>
      <c r="I8">
        <f t="shared" si="3"/>
        <v>2.7080502011022101</v>
      </c>
      <c r="J8">
        <f t="shared" si="4"/>
        <v>-0.43991042548333131</v>
      </c>
      <c r="K8">
        <f t="shared" si="5"/>
        <v>0.89804165691301563</v>
      </c>
      <c r="L8">
        <f t="shared" si="6"/>
        <v>1.7108241373816151E-2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30" x14ac:dyDescent="0.25">
      <c r="A9" s="1">
        <v>40701</v>
      </c>
      <c r="B9" s="3">
        <f t="shared" si="0"/>
        <v>158</v>
      </c>
      <c r="C9">
        <v>2.1</v>
      </c>
      <c r="D9" s="9" t="s">
        <v>204</v>
      </c>
      <c r="E9" s="9">
        <v>0.01</v>
      </c>
      <c r="F9" s="9">
        <v>1</v>
      </c>
      <c r="G9" t="str">
        <f t="shared" si="1"/>
        <v>TRUE</v>
      </c>
      <c r="H9">
        <f t="shared" si="2"/>
        <v>-4.6051701859880909</v>
      </c>
      <c r="I9">
        <f t="shared" si="3"/>
        <v>0.74193734472937733</v>
      </c>
      <c r="J9">
        <f t="shared" si="4"/>
        <v>-0.48230014142624089</v>
      </c>
      <c r="K9">
        <f t="shared" si="5"/>
        <v>0.87600603512774278</v>
      </c>
      <c r="L9">
        <f t="shared" si="6"/>
        <v>1.4054589727840558E-2</v>
      </c>
      <c r="V9"/>
      <c r="W9"/>
      <c r="X9"/>
      <c r="Y9"/>
      <c r="Z9"/>
      <c r="AA9"/>
      <c r="AB9"/>
      <c r="AC9"/>
    </row>
    <row r="10" spans="1:30" ht="15.75" thickBot="1" x14ac:dyDescent="0.3">
      <c r="A10" s="1">
        <v>40771</v>
      </c>
      <c r="B10" s="3">
        <f t="shared" si="0"/>
        <v>228</v>
      </c>
      <c r="C10">
        <v>0.02</v>
      </c>
      <c r="D10" s="9">
        <v>0.01</v>
      </c>
      <c r="E10" s="9">
        <v>0.01</v>
      </c>
      <c r="F10" s="9">
        <v>0</v>
      </c>
      <c r="G10" t="str">
        <f t="shared" si="1"/>
        <v>FALSE</v>
      </c>
      <c r="H10">
        <f t="shared" si="2"/>
        <v>-4.6051701859880909</v>
      </c>
      <c r="I10">
        <f t="shared" si="3"/>
        <v>-3.912023005428146</v>
      </c>
      <c r="J10">
        <f t="shared" si="4"/>
        <v>-0.66407057624574983</v>
      </c>
      <c r="K10">
        <f t="shared" si="5"/>
        <v>0.74766989357913671</v>
      </c>
      <c r="L10">
        <f t="shared" si="6"/>
        <v>8.8246856204459833E-3</v>
      </c>
      <c r="U10" t="s">
        <v>320</v>
      </c>
      <c r="V10"/>
      <c r="W10"/>
      <c r="X10"/>
      <c r="Y10"/>
      <c r="Z10"/>
      <c r="AA10"/>
      <c r="AB10"/>
      <c r="AC10"/>
    </row>
    <row r="11" spans="1:30" x14ac:dyDescent="0.25">
      <c r="A11" s="1">
        <v>40820</v>
      </c>
      <c r="B11" s="3">
        <f t="shared" si="0"/>
        <v>277</v>
      </c>
      <c r="C11">
        <v>0.03</v>
      </c>
      <c r="D11" s="9">
        <v>0.03</v>
      </c>
      <c r="E11" s="9">
        <v>0.03</v>
      </c>
      <c r="F11" s="9">
        <v>0</v>
      </c>
      <c r="G11" t="str">
        <f t="shared" si="1"/>
        <v>FALSE</v>
      </c>
      <c r="H11">
        <f t="shared" si="2"/>
        <v>-3.5065578973199818</v>
      </c>
      <c r="I11">
        <f t="shared" si="3"/>
        <v>-3.5065578973199818</v>
      </c>
      <c r="J11">
        <f t="shared" si="4"/>
        <v>-0.77222140397512284</v>
      </c>
      <c r="K11">
        <f t="shared" si="5"/>
        <v>0.63535352619049035</v>
      </c>
      <c r="L11">
        <f t="shared" si="6"/>
        <v>9.1898488522335394E-3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30" x14ac:dyDescent="0.25">
      <c r="A12" s="1">
        <v>40856</v>
      </c>
      <c r="B12" s="3">
        <f t="shared" si="0"/>
        <v>313</v>
      </c>
      <c r="C12">
        <v>90</v>
      </c>
      <c r="D12" s="9" t="s">
        <v>204</v>
      </c>
      <c r="E12" s="9">
        <v>0.01</v>
      </c>
      <c r="F12" s="9">
        <v>1</v>
      </c>
      <c r="G12" t="str">
        <f t="shared" si="1"/>
        <v>TRUE</v>
      </c>
      <c r="H12">
        <f t="shared" si="2"/>
        <v>-4.6051701859880909</v>
      </c>
      <c r="I12">
        <f t="shared" si="3"/>
        <v>4.499809670330265</v>
      </c>
      <c r="J12">
        <f t="shared" si="4"/>
        <v>-0.83984691643820719</v>
      </c>
      <c r="K12">
        <f t="shared" si="5"/>
        <v>0.54282332019657653</v>
      </c>
      <c r="L12">
        <f t="shared" si="6"/>
        <v>2.0465412088837769E-2</v>
      </c>
      <c r="U12" s="11" t="s">
        <v>321</v>
      </c>
      <c r="V12" s="11">
        <v>1</v>
      </c>
      <c r="W12" s="11">
        <v>1.5464196341740681</v>
      </c>
      <c r="X12" s="11">
        <v>1.5464196341740681</v>
      </c>
      <c r="Y12" s="11">
        <v>3.7297743500951976</v>
      </c>
      <c r="Z12" s="11">
        <v>5.901735495527085E-2</v>
      </c>
      <c r="AA12"/>
      <c r="AB12"/>
      <c r="AC12"/>
    </row>
    <row r="13" spans="1:30" x14ac:dyDescent="0.25">
      <c r="A13" s="1">
        <v>40869</v>
      </c>
      <c r="B13" s="3">
        <f t="shared" si="0"/>
        <v>326</v>
      </c>
      <c r="C13" s="10">
        <v>1400</v>
      </c>
      <c r="D13" s="9">
        <v>0.01</v>
      </c>
      <c r="E13" s="9">
        <v>0.01</v>
      </c>
      <c r="F13" s="9">
        <v>0</v>
      </c>
      <c r="G13" t="str">
        <f t="shared" si="1"/>
        <v>FALSE</v>
      </c>
      <c r="H13">
        <f t="shared" si="2"/>
        <v>-4.6051701859880909</v>
      </c>
      <c r="I13">
        <f t="shared" si="3"/>
        <v>7.2442275156033498</v>
      </c>
      <c r="J13">
        <f t="shared" si="4"/>
        <v>-0.86159831859110203</v>
      </c>
      <c r="K13">
        <f t="shared" si="5"/>
        <v>0.50759071839523018</v>
      </c>
      <c r="L13">
        <f t="shared" si="6"/>
        <v>2.6928306794983477E-2</v>
      </c>
      <c r="U13" s="11" t="s">
        <v>322</v>
      </c>
      <c r="V13" s="11">
        <v>51</v>
      </c>
      <c r="W13" s="11">
        <v>21.145354635425729</v>
      </c>
      <c r="X13" s="11">
        <v>0.41461479677305352</v>
      </c>
      <c r="Y13" s="11"/>
      <c r="Z13" s="11"/>
      <c r="AA13"/>
      <c r="AB13"/>
      <c r="AC13"/>
    </row>
    <row r="14" spans="1:30" ht="15.75" thickBot="1" x14ac:dyDescent="0.3">
      <c r="A14" s="1">
        <v>40882</v>
      </c>
      <c r="B14" s="3">
        <f t="shared" si="0"/>
        <v>339</v>
      </c>
      <c r="C14">
        <v>312</v>
      </c>
      <c r="D14" s="9">
        <v>0.03</v>
      </c>
      <c r="E14" s="9">
        <v>0.03</v>
      </c>
      <c r="F14" s="9">
        <v>0</v>
      </c>
      <c r="G14" t="str">
        <f t="shared" si="1"/>
        <v>FALSE</v>
      </c>
      <c r="H14">
        <f t="shared" si="2"/>
        <v>-3.5065578973199818</v>
      </c>
      <c r="I14">
        <f t="shared" si="3"/>
        <v>5.7430031878094825</v>
      </c>
      <c r="J14">
        <f t="shared" si="4"/>
        <v>-0.88187254512727109</v>
      </c>
      <c r="K14">
        <f t="shared" si="5"/>
        <v>0.47148787275045489</v>
      </c>
      <c r="L14">
        <f t="shared" si="6"/>
        <v>2.3174570949232944E-2</v>
      </c>
      <c r="U14" s="12" t="s">
        <v>323</v>
      </c>
      <c r="V14" s="12">
        <v>52</v>
      </c>
      <c r="W14" s="12">
        <v>22.691774269599797</v>
      </c>
      <c r="X14" s="12"/>
      <c r="Y14" s="12"/>
      <c r="Z14" s="12"/>
      <c r="AA14"/>
      <c r="AB14"/>
      <c r="AC14"/>
    </row>
    <row r="15" spans="1:30" ht="15.75" thickBot="1" x14ac:dyDescent="0.3">
      <c r="A15" s="1">
        <v>40885</v>
      </c>
      <c r="B15" s="3">
        <f t="shared" si="0"/>
        <v>342</v>
      </c>
      <c r="C15">
        <v>56</v>
      </c>
      <c r="D15" s="9">
        <v>0.03</v>
      </c>
      <c r="E15" s="9">
        <v>0.03</v>
      </c>
      <c r="F15" s="9">
        <v>0</v>
      </c>
      <c r="G15" t="str">
        <f t="shared" si="1"/>
        <v>FALSE</v>
      </c>
      <c r="H15">
        <f t="shared" si="2"/>
        <v>-3.5065578973199818</v>
      </c>
      <c r="I15">
        <f t="shared" si="3"/>
        <v>4.0253516907351496</v>
      </c>
      <c r="J15">
        <f t="shared" si="4"/>
        <v>-0.88633771360557756</v>
      </c>
      <c r="K15">
        <f t="shared" si="5"/>
        <v>0.46303936921220556</v>
      </c>
      <c r="L15">
        <f t="shared" si="6"/>
        <v>1.951708914227793E-2</v>
      </c>
      <c r="V15"/>
      <c r="W15"/>
      <c r="X15"/>
      <c r="Y15"/>
      <c r="Z15"/>
      <c r="AA15"/>
      <c r="AB15"/>
      <c r="AC15"/>
    </row>
    <row r="16" spans="1:30" x14ac:dyDescent="0.25">
      <c r="A16" s="1">
        <v>40933</v>
      </c>
      <c r="B16" s="3">
        <f t="shared" ref="B16:B25" si="7">_xlfn.DAYS(A16,A$58)</f>
        <v>25</v>
      </c>
      <c r="C16">
        <v>623</v>
      </c>
      <c r="D16" s="9">
        <v>0.03</v>
      </c>
      <c r="E16" s="9">
        <v>0.03</v>
      </c>
      <c r="F16" s="9">
        <v>0</v>
      </c>
      <c r="G16" t="str">
        <f t="shared" si="1"/>
        <v>FALSE</v>
      </c>
      <c r="H16">
        <f t="shared" si="2"/>
        <v>-3.5065578973199818</v>
      </c>
      <c r="I16">
        <f t="shared" si="3"/>
        <v>6.4345465187874531</v>
      </c>
      <c r="J16">
        <f t="shared" si="4"/>
        <v>-7.95485428747221E-2</v>
      </c>
      <c r="K16">
        <f t="shared" si="5"/>
        <v>0.99683099336171754</v>
      </c>
      <c r="L16">
        <f t="shared" si="6"/>
        <v>2.4833906844518718E-2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  <c r="AD16" s="28"/>
    </row>
    <row r="17" spans="1:30" x14ac:dyDescent="0.25">
      <c r="A17" s="1">
        <v>40946</v>
      </c>
      <c r="B17" s="3">
        <f t="shared" si="7"/>
        <v>38</v>
      </c>
      <c r="C17">
        <v>31</v>
      </c>
      <c r="D17" s="9">
        <v>0.01</v>
      </c>
      <c r="E17" s="9">
        <v>0.01</v>
      </c>
      <c r="F17" s="9">
        <v>0</v>
      </c>
      <c r="G17" t="str">
        <f t="shared" si="1"/>
        <v>FALSE</v>
      </c>
      <c r="H17">
        <f t="shared" si="2"/>
        <v>-4.6051701859880909</v>
      </c>
      <c r="I17">
        <f t="shared" si="3"/>
        <v>3.4339872044851463</v>
      </c>
      <c r="J17">
        <f t="shared" si="4"/>
        <v>-0.12074632392877042</v>
      </c>
      <c r="K17">
        <f t="shared" si="5"/>
        <v>0.99268339628387481</v>
      </c>
      <c r="L17">
        <f t="shared" si="6"/>
        <v>1.8396381716415958E-2</v>
      </c>
      <c r="U17" s="11" t="s">
        <v>324</v>
      </c>
      <c r="V17" s="11">
        <v>-4.0778648351618791</v>
      </c>
      <c r="W17" s="11">
        <v>0.12919488449435843</v>
      </c>
      <c r="X17" s="11">
        <v>-31.563671047207354</v>
      </c>
      <c r="Y17" s="11">
        <v>3.8729467952589299E-35</v>
      </c>
      <c r="Z17" s="11">
        <v>-4.3372343884805824</v>
      </c>
      <c r="AA17" s="11">
        <v>-3.8184952818431763</v>
      </c>
      <c r="AB17" s="11">
        <v>-4.3372343884805824</v>
      </c>
      <c r="AC17" s="11">
        <v>-3.8184952818431763</v>
      </c>
      <c r="AD17" s="11"/>
    </row>
    <row r="18" spans="1:30" ht="15.75" thickBot="1" x14ac:dyDescent="0.3">
      <c r="A18" s="1">
        <v>40980</v>
      </c>
      <c r="B18" s="3">
        <f t="shared" si="7"/>
        <v>72</v>
      </c>
      <c r="C18">
        <v>230</v>
      </c>
      <c r="D18" s="9">
        <v>0.04</v>
      </c>
      <c r="E18" s="9">
        <v>0.04</v>
      </c>
      <c r="F18" s="9">
        <v>0</v>
      </c>
      <c r="G18" t="str">
        <f t="shared" si="1"/>
        <v>FALSE</v>
      </c>
      <c r="H18">
        <f t="shared" si="2"/>
        <v>-3.2188758248682006</v>
      </c>
      <c r="I18">
        <f t="shared" si="3"/>
        <v>5.4380793089231956</v>
      </c>
      <c r="J18">
        <f t="shared" si="4"/>
        <v>-0.22733691560899974</v>
      </c>
      <c r="K18">
        <f t="shared" si="5"/>
        <v>0.97381616684125061</v>
      </c>
      <c r="L18">
        <f t="shared" si="6"/>
        <v>2.2478587959753982E-2</v>
      </c>
      <c r="U18" s="12" t="s">
        <v>361</v>
      </c>
      <c r="V18" s="12">
        <v>6.26482235145841E-2</v>
      </c>
      <c r="W18" s="12">
        <v>3.2439001773090656E-2</v>
      </c>
      <c r="X18" s="12">
        <v>1.931262372153298</v>
      </c>
      <c r="Y18" s="12">
        <v>5.9017354955271252E-2</v>
      </c>
      <c r="Z18" s="12">
        <v>-2.4757899703192893E-3</v>
      </c>
      <c r="AA18" s="12">
        <v>0.12777223699948748</v>
      </c>
      <c r="AB18" s="12">
        <v>-2.4757899703192893E-3</v>
      </c>
      <c r="AC18" s="12">
        <v>0.12777223699948748</v>
      </c>
      <c r="AD18" s="11"/>
    </row>
    <row r="19" spans="1:30" x14ac:dyDescent="0.25">
      <c r="A19" s="1">
        <v>40989</v>
      </c>
      <c r="B19" s="3">
        <f t="shared" si="7"/>
        <v>81</v>
      </c>
      <c r="C19">
        <v>343</v>
      </c>
      <c r="D19" s="9">
        <v>0.02</v>
      </c>
      <c r="E19" s="9">
        <v>0.02</v>
      </c>
      <c r="F19" s="9">
        <v>0</v>
      </c>
      <c r="G19" t="str">
        <f t="shared" si="1"/>
        <v>FALSE</v>
      </c>
      <c r="H19">
        <f t="shared" si="2"/>
        <v>-3.912023005428146</v>
      </c>
      <c r="I19">
        <f t="shared" si="3"/>
        <v>5.8377304471659395</v>
      </c>
      <c r="J19">
        <f t="shared" si="4"/>
        <v>-0.25515681354012487</v>
      </c>
      <c r="K19">
        <f t="shared" si="5"/>
        <v>0.96689968481950073</v>
      </c>
      <c r="L19">
        <f t="shared" si="6"/>
        <v>2.339514035592901E-2</v>
      </c>
      <c r="V19"/>
      <c r="W19"/>
      <c r="X19"/>
      <c r="Y19"/>
      <c r="Z19"/>
      <c r="AA19"/>
      <c r="AB19"/>
      <c r="AC19"/>
      <c r="AD19" s="11"/>
    </row>
    <row r="20" spans="1:30" x14ac:dyDescent="0.25">
      <c r="A20" s="1">
        <v>41009</v>
      </c>
      <c r="B20" s="3">
        <f t="shared" si="7"/>
        <v>101</v>
      </c>
      <c r="C20">
        <v>4.2</v>
      </c>
      <c r="D20" s="9">
        <v>0.02</v>
      </c>
      <c r="E20" s="9">
        <v>0.02</v>
      </c>
      <c r="F20" s="9">
        <v>0</v>
      </c>
      <c r="G20" t="str">
        <f t="shared" si="1"/>
        <v>FALSE</v>
      </c>
      <c r="H20">
        <f t="shared" si="2"/>
        <v>-3.912023005428146</v>
      </c>
      <c r="I20">
        <f t="shared" si="3"/>
        <v>1.4350845252893227</v>
      </c>
      <c r="J20">
        <f t="shared" si="4"/>
        <v>-0.31619500849761017</v>
      </c>
      <c r="K20">
        <f t="shared" si="5"/>
        <v>0.94869421659520847</v>
      </c>
      <c r="L20">
        <f t="shared" si="6"/>
        <v>1.5063336297134692E-2</v>
      </c>
      <c r="V20"/>
      <c r="W20"/>
      <c r="X20"/>
      <c r="Y20"/>
      <c r="Z20"/>
      <c r="AA20"/>
      <c r="AB20"/>
      <c r="AC20"/>
      <c r="AD20" s="11"/>
    </row>
    <row r="21" spans="1:30" x14ac:dyDescent="0.25">
      <c r="A21" s="1">
        <v>41073</v>
      </c>
      <c r="B21" s="3">
        <f t="shared" si="7"/>
        <v>165</v>
      </c>
      <c r="C21">
        <v>0.09</v>
      </c>
      <c r="D21" s="9" t="s">
        <v>204</v>
      </c>
      <c r="E21" s="9">
        <v>0.01</v>
      </c>
      <c r="F21" s="9">
        <v>1</v>
      </c>
      <c r="G21" t="str">
        <f t="shared" si="1"/>
        <v>TRUE</v>
      </c>
      <c r="H21">
        <f t="shared" si="2"/>
        <v>-4.6051701859880909</v>
      </c>
      <c r="I21">
        <f t="shared" si="3"/>
        <v>-2.4079456086518722</v>
      </c>
      <c r="J21">
        <f t="shared" si="4"/>
        <v>-0.50171107528673742</v>
      </c>
      <c r="K21">
        <f t="shared" si="5"/>
        <v>0.86503525762515932</v>
      </c>
      <c r="L21">
        <f t="shared" si="6"/>
        <v>1.0257003269846736E-2</v>
      </c>
      <c r="V21"/>
      <c r="W21"/>
      <c r="X21"/>
      <c r="Y21"/>
      <c r="Z21"/>
      <c r="AA21"/>
      <c r="AB21"/>
      <c r="AC21"/>
    </row>
    <row r="22" spans="1:30" x14ac:dyDescent="0.25">
      <c r="A22" s="1">
        <v>41087</v>
      </c>
      <c r="B22" s="3">
        <f t="shared" si="7"/>
        <v>179</v>
      </c>
      <c r="C22">
        <v>0.09</v>
      </c>
      <c r="D22" s="9" t="s">
        <v>204</v>
      </c>
      <c r="E22" s="9">
        <v>0.01</v>
      </c>
      <c r="F22" s="9">
        <v>1</v>
      </c>
      <c r="G22" t="str">
        <f t="shared" si="1"/>
        <v>TRUE</v>
      </c>
      <c r="H22">
        <f t="shared" si="2"/>
        <v>-4.6051701859880909</v>
      </c>
      <c r="I22">
        <f t="shared" si="3"/>
        <v>-2.4079456086518722</v>
      </c>
      <c r="J22">
        <f t="shared" si="4"/>
        <v>-0.53977515159702316</v>
      </c>
      <c r="K22">
        <f t="shared" si="5"/>
        <v>0.84180923356685189</v>
      </c>
      <c r="L22">
        <f t="shared" si="6"/>
        <v>1.0257003269846736E-2</v>
      </c>
    </row>
    <row r="23" spans="1:30" x14ac:dyDescent="0.25">
      <c r="A23" s="1">
        <v>41199</v>
      </c>
      <c r="B23" s="3">
        <f t="shared" si="7"/>
        <v>291</v>
      </c>
      <c r="C23">
        <v>4.5</v>
      </c>
      <c r="D23" s="9">
        <v>0.09</v>
      </c>
      <c r="E23" s="9">
        <v>0.09</v>
      </c>
      <c r="F23" s="9">
        <v>0</v>
      </c>
      <c r="G23" t="str">
        <f t="shared" si="1"/>
        <v>FALSE</v>
      </c>
      <c r="H23">
        <f t="shared" si="2"/>
        <v>-2.4079456086518722</v>
      </c>
      <c r="I23">
        <f t="shared" si="3"/>
        <v>1.5040773967762742</v>
      </c>
      <c r="J23">
        <f t="shared" si="4"/>
        <v>-0.79977744775433834</v>
      </c>
      <c r="K23">
        <f t="shared" si="5"/>
        <v>0.60029662173258702</v>
      </c>
      <c r="L23">
        <f t="shared" si="6"/>
        <v>1.5167621914207443E-2</v>
      </c>
      <c r="U23" t="s">
        <v>313</v>
      </c>
      <c r="V23"/>
      <c r="W23"/>
      <c r="X23"/>
      <c r="Y23"/>
      <c r="Z23"/>
      <c r="AA23"/>
      <c r="AB23"/>
      <c r="AC23"/>
    </row>
    <row r="24" spans="1:30" ht="15.75" thickBot="1" x14ac:dyDescent="0.3">
      <c r="A24" s="1">
        <v>41206</v>
      </c>
      <c r="B24" s="3">
        <f t="shared" si="7"/>
        <v>298</v>
      </c>
      <c r="C24">
        <v>0.68</v>
      </c>
      <c r="D24" s="9">
        <v>0.02</v>
      </c>
      <c r="E24" s="9">
        <v>0.02</v>
      </c>
      <c r="F24" s="9">
        <v>0</v>
      </c>
      <c r="G24" t="str">
        <f t="shared" si="1"/>
        <v>FALSE</v>
      </c>
      <c r="H24">
        <f t="shared" si="2"/>
        <v>-3.912023005428146</v>
      </c>
      <c r="I24">
        <f t="shared" si="3"/>
        <v>-0.38566248081198462</v>
      </c>
      <c r="J24">
        <f t="shared" si="4"/>
        <v>-0.81296244107098592</v>
      </c>
      <c r="K24">
        <f t="shared" si="5"/>
        <v>0.58231612497672058</v>
      </c>
      <c r="L24">
        <f t="shared" si="6"/>
        <v>1.2555879361542529E-2</v>
      </c>
      <c r="V24"/>
      <c r="W24"/>
      <c r="X24"/>
      <c r="Y24"/>
      <c r="Z24"/>
      <c r="AA24"/>
      <c r="AB24"/>
      <c r="AC24"/>
    </row>
    <row r="25" spans="1:30" x14ac:dyDescent="0.25">
      <c r="A25" s="1">
        <v>41261</v>
      </c>
      <c r="B25" s="3">
        <f t="shared" si="7"/>
        <v>353</v>
      </c>
      <c r="C25">
        <v>0.18</v>
      </c>
      <c r="D25" s="9">
        <v>0.03</v>
      </c>
      <c r="E25" s="9">
        <v>0.03</v>
      </c>
      <c r="F25" s="9">
        <v>0</v>
      </c>
      <c r="G25" t="str">
        <f t="shared" si="1"/>
        <v>FALSE</v>
      </c>
      <c r="H25">
        <f t="shared" si="2"/>
        <v>-3.5065578973199818</v>
      </c>
      <c r="I25">
        <f t="shared" si="3"/>
        <v>-1.7147984280919266</v>
      </c>
      <c r="J25">
        <f t="shared" si="4"/>
        <v>-0.90201452558194417</v>
      </c>
      <c r="K25">
        <f t="shared" si="5"/>
        <v>0.4317056817314085</v>
      </c>
      <c r="L25">
        <f t="shared" si="6"/>
        <v>1.0993183909769716E-2</v>
      </c>
      <c r="U25" s="14" t="s">
        <v>314</v>
      </c>
      <c r="V25" s="14"/>
      <c r="W25"/>
      <c r="X25"/>
      <c r="Y25"/>
      <c r="Z25"/>
      <c r="AA25"/>
      <c r="AB25"/>
      <c r="AC25"/>
    </row>
    <row r="26" spans="1:30" x14ac:dyDescent="0.25">
      <c r="A26" s="1">
        <v>41288</v>
      </c>
      <c r="B26" s="3">
        <f t="shared" ref="B26:B37" si="8">_xlfn.DAYS(A26,A$59)</f>
        <v>14</v>
      </c>
      <c r="C26">
        <v>39</v>
      </c>
      <c r="D26" s="9">
        <v>0.04</v>
      </c>
      <c r="E26" s="9">
        <v>0.04</v>
      </c>
      <c r="F26" s="9">
        <v>0</v>
      </c>
      <c r="G26" t="str">
        <f t="shared" si="1"/>
        <v>FALSE</v>
      </c>
      <c r="H26">
        <f t="shared" si="2"/>
        <v>-3.2188758248682006</v>
      </c>
      <c r="I26">
        <f t="shared" si="3"/>
        <v>3.6635616461296463</v>
      </c>
      <c r="J26">
        <f t="shared" si="4"/>
        <v>-4.4579521562331734E-2</v>
      </c>
      <c r="K26">
        <f t="shared" si="5"/>
        <v>0.99900583895054063</v>
      </c>
      <c r="L26">
        <f t="shared" si="6"/>
        <v>1.8823600788042058E-2</v>
      </c>
      <c r="U26" s="11" t="s">
        <v>315</v>
      </c>
      <c r="V26" s="11">
        <v>0.29046024240808577</v>
      </c>
      <c r="W26"/>
      <c r="X26"/>
      <c r="Y26"/>
      <c r="Z26"/>
      <c r="AA26"/>
      <c r="AB26"/>
      <c r="AC26"/>
    </row>
    <row r="27" spans="1:30" x14ac:dyDescent="0.25">
      <c r="A27" s="1">
        <v>41305</v>
      </c>
      <c r="B27" s="3">
        <f t="shared" si="8"/>
        <v>31</v>
      </c>
      <c r="C27" s="10">
        <v>42</v>
      </c>
      <c r="D27" s="9">
        <v>0.04</v>
      </c>
      <c r="E27" s="9">
        <v>0.04</v>
      </c>
      <c r="F27" s="9">
        <v>0</v>
      </c>
      <c r="G27" t="str">
        <f t="shared" si="1"/>
        <v>FALSE</v>
      </c>
      <c r="H27">
        <f t="shared" si="2"/>
        <v>-3.2188758248682006</v>
      </c>
      <c r="I27">
        <f t="shared" si="3"/>
        <v>3.7376696182833684</v>
      </c>
      <c r="J27">
        <f t="shared" si="4"/>
        <v>-9.8584133020042222E-2</v>
      </c>
      <c r="K27">
        <f t="shared" si="5"/>
        <v>0.99512871967232797</v>
      </c>
      <c r="L27">
        <f t="shared" si="6"/>
        <v>1.8963616850864316E-2</v>
      </c>
      <c r="U27" s="11" t="s">
        <v>316</v>
      </c>
      <c r="V27" s="11">
        <v>8.4367152419763961E-2</v>
      </c>
      <c r="W27"/>
      <c r="X27"/>
      <c r="Y27"/>
      <c r="Z27"/>
      <c r="AA27"/>
      <c r="AB27"/>
      <c r="AC27"/>
    </row>
    <row r="28" spans="1:30" x14ac:dyDescent="0.25">
      <c r="A28" s="1">
        <v>41339</v>
      </c>
      <c r="B28" s="3">
        <f t="shared" si="8"/>
        <v>65</v>
      </c>
      <c r="C28">
        <v>6.7</v>
      </c>
      <c r="D28" s="9" t="s">
        <v>204</v>
      </c>
      <c r="E28" s="9">
        <v>0.01</v>
      </c>
      <c r="F28" s="9">
        <v>1</v>
      </c>
      <c r="G28" t="str">
        <f t="shared" si="1"/>
        <v>TRUE</v>
      </c>
      <c r="H28">
        <f t="shared" si="2"/>
        <v>-4.6051701859880909</v>
      </c>
      <c r="I28">
        <f t="shared" si="3"/>
        <v>1.9021075263969205</v>
      </c>
      <c r="J28">
        <f t="shared" si="4"/>
        <v>-0.20556887994617154</v>
      </c>
      <c r="K28">
        <f t="shared" si="5"/>
        <v>0.97864264959058289</v>
      </c>
      <c r="L28">
        <f t="shared" si="6"/>
        <v>1.5783514853093553E-2</v>
      </c>
      <c r="U28" s="11" t="s">
        <v>317</v>
      </c>
      <c r="V28" s="11">
        <v>2.8307998486280128E-2</v>
      </c>
      <c r="W28"/>
      <c r="X28"/>
      <c r="Y28"/>
      <c r="Z28"/>
      <c r="AA28"/>
      <c r="AB28"/>
      <c r="AC28"/>
    </row>
    <row r="29" spans="1:30" x14ac:dyDescent="0.25">
      <c r="A29" s="1">
        <v>41344</v>
      </c>
      <c r="B29" s="3">
        <f t="shared" si="8"/>
        <v>70</v>
      </c>
      <c r="C29">
        <v>98</v>
      </c>
      <c r="D29" s="9">
        <v>0.04</v>
      </c>
      <c r="E29" s="9">
        <v>0.04</v>
      </c>
      <c r="F29" s="9">
        <v>0</v>
      </c>
      <c r="G29" t="str">
        <f t="shared" si="1"/>
        <v>FALSE</v>
      </c>
      <c r="H29">
        <f t="shared" si="2"/>
        <v>-3.2188758248682006</v>
      </c>
      <c r="I29">
        <f t="shared" si="3"/>
        <v>4.5849674786705723</v>
      </c>
      <c r="J29">
        <f t="shared" si="4"/>
        <v>-0.22112853712878547</v>
      </c>
      <c r="K29">
        <f t="shared" si="5"/>
        <v>0.97524467189894626</v>
      </c>
      <c r="L29">
        <f t="shared" si="6"/>
        <v>2.0640435224496181E-2</v>
      </c>
      <c r="U29" s="11" t="s">
        <v>318</v>
      </c>
      <c r="V29" s="11">
        <v>0.65117372664119955</v>
      </c>
      <c r="W29"/>
      <c r="X29"/>
      <c r="Y29"/>
      <c r="Z29"/>
      <c r="AA29"/>
      <c r="AB29"/>
      <c r="AC29"/>
    </row>
    <row r="30" spans="1:30" ht="15.75" thickBot="1" x14ac:dyDescent="0.3">
      <c r="A30" s="1">
        <v>41367</v>
      </c>
      <c r="B30" s="3">
        <f t="shared" si="8"/>
        <v>93</v>
      </c>
      <c r="C30">
        <v>297</v>
      </c>
      <c r="D30" s="9">
        <v>0.03</v>
      </c>
      <c r="E30" s="9">
        <v>0.03</v>
      </c>
      <c r="F30" s="9">
        <v>0</v>
      </c>
      <c r="G30" t="str">
        <f t="shared" si="1"/>
        <v>FALSE</v>
      </c>
      <c r="H30">
        <f t="shared" si="2"/>
        <v>-3.5065578973199818</v>
      </c>
      <c r="I30">
        <f t="shared" si="3"/>
        <v>5.6937321388026998</v>
      </c>
      <c r="J30">
        <f t="shared" si="4"/>
        <v>-0.29191990883593821</v>
      </c>
      <c r="K30">
        <f t="shared" si="5"/>
        <v>0.95644276714564447</v>
      </c>
      <c r="L30">
        <f t="shared" si="6"/>
        <v>2.3060668242857778E-2</v>
      </c>
      <c r="U30" s="12" t="s">
        <v>319</v>
      </c>
      <c r="V30" s="12">
        <v>53</v>
      </c>
      <c r="W30"/>
      <c r="X30"/>
      <c r="Y30"/>
      <c r="Z30"/>
      <c r="AA30"/>
      <c r="AB30"/>
      <c r="AC30"/>
    </row>
    <row r="31" spans="1:30" x14ac:dyDescent="0.25">
      <c r="A31" s="1">
        <v>41389</v>
      </c>
      <c r="B31" s="3">
        <f t="shared" si="8"/>
        <v>115</v>
      </c>
      <c r="C31">
        <v>13</v>
      </c>
      <c r="D31" s="9" t="s">
        <v>204</v>
      </c>
      <c r="E31" s="9">
        <v>0.01</v>
      </c>
      <c r="F31" s="9">
        <v>1</v>
      </c>
      <c r="G31" t="str">
        <f t="shared" si="1"/>
        <v>TRUE</v>
      </c>
      <c r="H31">
        <f t="shared" si="2"/>
        <v>-4.6051701859880909</v>
      </c>
      <c r="I31">
        <f t="shared" si="3"/>
        <v>2.5649493574615367</v>
      </c>
      <c r="J31">
        <f t="shared" si="4"/>
        <v>-0.35817299402082758</v>
      </c>
      <c r="K31">
        <f t="shared" si="5"/>
        <v>0.93365523955802665</v>
      </c>
      <c r="L31">
        <f t="shared" si="6"/>
        <v>1.6865164370711516E-2</v>
      </c>
      <c r="V31"/>
      <c r="W31"/>
      <c r="X31"/>
      <c r="Y31"/>
      <c r="Z31"/>
      <c r="AA31"/>
      <c r="AB31"/>
      <c r="AC31"/>
    </row>
    <row r="32" spans="1:30" ht="15.75" thickBot="1" x14ac:dyDescent="0.3">
      <c r="A32" s="1">
        <v>41416</v>
      </c>
      <c r="B32" s="3">
        <f t="shared" si="8"/>
        <v>142</v>
      </c>
      <c r="C32">
        <v>152</v>
      </c>
      <c r="D32" s="9">
        <v>0.05</v>
      </c>
      <c r="E32" s="9">
        <v>0.05</v>
      </c>
      <c r="F32" s="9">
        <v>0</v>
      </c>
      <c r="G32" t="str">
        <f t="shared" si="1"/>
        <v>FALSE</v>
      </c>
      <c r="H32">
        <f t="shared" si="2"/>
        <v>-2.9957322735539909</v>
      </c>
      <c r="I32">
        <f t="shared" si="3"/>
        <v>5.0238805208462765</v>
      </c>
      <c r="J32">
        <f t="shared" si="4"/>
        <v>-0.43704766007963558</v>
      </c>
      <c r="K32">
        <f t="shared" si="5"/>
        <v>0.89943834853697191</v>
      </c>
      <c r="L32">
        <f t="shared" si="6"/>
        <v>2.1566546286786909E-2</v>
      </c>
      <c r="U32" t="s">
        <v>320</v>
      </c>
      <c r="V32"/>
      <c r="W32"/>
      <c r="X32"/>
      <c r="Y32"/>
      <c r="Z32"/>
      <c r="AA32"/>
      <c r="AB32"/>
      <c r="AC32"/>
    </row>
    <row r="33" spans="1:29" x14ac:dyDescent="0.25">
      <c r="A33" s="1">
        <v>41451</v>
      </c>
      <c r="B33" s="3">
        <f t="shared" si="8"/>
        <v>177</v>
      </c>
      <c r="C33">
        <v>3.3</v>
      </c>
      <c r="D33" s="9" t="s">
        <v>204</v>
      </c>
      <c r="E33" s="9">
        <v>0.01</v>
      </c>
      <c r="F33" s="9">
        <v>1</v>
      </c>
      <c r="G33" t="str">
        <f t="shared" si="1"/>
        <v>TRUE</v>
      </c>
      <c r="H33">
        <f t="shared" si="2"/>
        <v>-4.6051701859880909</v>
      </c>
      <c r="I33">
        <f t="shared" si="3"/>
        <v>1.1939224684724346</v>
      </c>
      <c r="J33">
        <f t="shared" si="4"/>
        <v>-0.53440139260433928</v>
      </c>
      <c r="K33">
        <f t="shared" si="5"/>
        <v>0.84523082739719269</v>
      </c>
      <c r="L33">
        <f t="shared" si="6"/>
        <v>1.4704411132764437E-2</v>
      </c>
      <c r="U33" s="13"/>
      <c r="V33" s="13" t="s">
        <v>325</v>
      </c>
      <c r="W33" s="13" t="s">
        <v>326</v>
      </c>
      <c r="X33" s="13" t="s">
        <v>327</v>
      </c>
      <c r="Y33" s="13" t="s">
        <v>328</v>
      </c>
      <c r="Z33" s="13" t="s">
        <v>329</v>
      </c>
      <c r="AA33"/>
      <c r="AB33"/>
      <c r="AC33"/>
    </row>
    <row r="34" spans="1:29" x14ac:dyDescent="0.25">
      <c r="A34" s="1">
        <v>41500</v>
      </c>
      <c r="B34" s="3">
        <f t="shared" si="8"/>
        <v>226</v>
      </c>
      <c r="C34">
        <v>68</v>
      </c>
      <c r="D34" s="9">
        <v>0.03</v>
      </c>
      <c r="E34" s="9">
        <v>0.03</v>
      </c>
      <c r="F34" s="9">
        <v>0</v>
      </c>
      <c r="G34" t="str">
        <f t="shared" si="1"/>
        <v>FALSE</v>
      </c>
      <c r="H34">
        <f t="shared" si="2"/>
        <v>-3.5065578973199818</v>
      </c>
      <c r="I34">
        <f t="shared" si="3"/>
        <v>4.219507705176107</v>
      </c>
      <c r="J34">
        <f t="shared" si="4"/>
        <v>-0.65929401638810392</v>
      </c>
      <c r="K34">
        <f t="shared" si="5"/>
        <v>0.75188523057368439</v>
      </c>
      <c r="L34">
        <f t="shared" si="6"/>
        <v>1.9899727725471751E-2</v>
      </c>
      <c r="U34" s="11" t="s">
        <v>321</v>
      </c>
      <c r="V34" s="11">
        <v>3</v>
      </c>
      <c r="W34" s="11">
        <v>1.9144403784782043</v>
      </c>
      <c r="X34" s="11">
        <v>0.63814679282606812</v>
      </c>
      <c r="Y34" s="11">
        <v>1.5049665665641079</v>
      </c>
      <c r="Z34" s="11">
        <v>0.22491354114176415</v>
      </c>
      <c r="AA34"/>
      <c r="AB34"/>
      <c r="AC34"/>
    </row>
    <row r="35" spans="1:29" x14ac:dyDescent="0.25">
      <c r="A35" s="1">
        <v>41514</v>
      </c>
      <c r="B35" s="3">
        <f t="shared" si="8"/>
        <v>240</v>
      </c>
      <c r="C35">
        <v>2.2999999999999998</v>
      </c>
      <c r="D35" s="9">
        <v>0.01</v>
      </c>
      <c r="E35" s="9">
        <v>0.01</v>
      </c>
      <c r="F35" s="9">
        <v>0</v>
      </c>
      <c r="G35" t="str">
        <f t="shared" si="1"/>
        <v>FALSE</v>
      </c>
      <c r="H35">
        <f t="shared" si="2"/>
        <v>-4.6051701859880909</v>
      </c>
      <c r="I35">
        <f t="shared" si="3"/>
        <v>0.83290912293510388</v>
      </c>
      <c r="J35">
        <f t="shared" si="4"/>
        <v>-0.6921572558055763</v>
      </c>
      <c r="K35">
        <f t="shared" si="5"/>
        <v>0.72174672374434368</v>
      </c>
      <c r="L35">
        <f t="shared" si="6"/>
        <v>1.4183030166750821E-2</v>
      </c>
      <c r="U35" s="11" t="s">
        <v>322</v>
      </c>
      <c r="V35" s="11">
        <v>49</v>
      </c>
      <c r="W35" s="11">
        <v>20.777333891121593</v>
      </c>
      <c r="X35" s="11">
        <v>0.42402722226778761</v>
      </c>
      <c r="Y35" s="11"/>
      <c r="Z35" s="11"/>
      <c r="AA35"/>
      <c r="AB35"/>
      <c r="AC35"/>
    </row>
    <row r="36" spans="1:29" ht="15.75" thickBot="1" x14ac:dyDescent="0.3">
      <c r="A36" s="1">
        <v>41576</v>
      </c>
      <c r="B36" s="3">
        <f t="shared" si="8"/>
        <v>302</v>
      </c>
      <c r="C36">
        <v>5.6</v>
      </c>
      <c r="D36" s="9" t="s">
        <v>204</v>
      </c>
      <c r="E36" s="9">
        <v>0.01</v>
      </c>
      <c r="F36" s="9">
        <v>1</v>
      </c>
      <c r="G36" t="str">
        <f t="shared" si="1"/>
        <v>TRUE</v>
      </c>
      <c r="H36">
        <f t="shared" si="2"/>
        <v>-4.6051701859880909</v>
      </c>
      <c r="I36">
        <f t="shared" si="3"/>
        <v>1.7227665977411035</v>
      </c>
      <c r="J36">
        <f t="shared" si="4"/>
        <v>-0.82031567643847203</v>
      </c>
      <c r="K36">
        <f t="shared" si="5"/>
        <v>0.5719109991854433</v>
      </c>
      <c r="L36">
        <f t="shared" si="6"/>
        <v>1.5502974965342064E-2</v>
      </c>
      <c r="U36" s="12" t="s">
        <v>323</v>
      </c>
      <c r="V36" s="12">
        <v>52</v>
      </c>
      <c r="W36" s="12">
        <v>22.691774269599797</v>
      </c>
      <c r="X36" s="12"/>
      <c r="Y36" s="12"/>
      <c r="Z36" s="12"/>
      <c r="AA36"/>
      <c r="AB36"/>
      <c r="AC36"/>
    </row>
    <row r="37" spans="1:29" ht="15.75" thickBot="1" x14ac:dyDescent="0.3">
      <c r="A37" s="1">
        <v>41611</v>
      </c>
      <c r="B37" s="3">
        <f t="shared" si="8"/>
        <v>337</v>
      </c>
      <c r="C37">
        <v>5.8</v>
      </c>
      <c r="D37" s="9" t="s">
        <v>204</v>
      </c>
      <c r="E37" s="9">
        <v>0.01</v>
      </c>
      <c r="F37" s="9">
        <v>1</v>
      </c>
      <c r="G37" t="str">
        <f t="shared" si="1"/>
        <v>TRUE</v>
      </c>
      <c r="H37">
        <f t="shared" si="2"/>
        <v>-4.6051701859880909</v>
      </c>
      <c r="I37">
        <f t="shared" si="3"/>
        <v>1.7578579175523736</v>
      </c>
      <c r="J37">
        <f t="shared" si="4"/>
        <v>-0.87885100281419271</v>
      </c>
      <c r="K37">
        <f t="shared" si="5"/>
        <v>0.47709633707720694</v>
      </c>
      <c r="L37">
        <f t="shared" si="6"/>
        <v>1.5557472514217803E-2</v>
      </c>
      <c r="V37"/>
      <c r="W37"/>
      <c r="X37"/>
      <c r="Y37"/>
      <c r="Z37"/>
      <c r="AA37"/>
      <c r="AB37"/>
      <c r="AC37"/>
    </row>
    <row r="38" spans="1:29" x14ac:dyDescent="0.25">
      <c r="A38" s="1">
        <v>41689</v>
      </c>
      <c r="B38" s="3">
        <f t="shared" ref="B38:B48" si="9">_xlfn.DAYS(A38,A$60)</f>
        <v>50</v>
      </c>
      <c r="C38">
        <v>4.4000000000000004</v>
      </c>
      <c r="D38" s="9" t="s">
        <v>204</v>
      </c>
      <c r="E38" s="9">
        <v>0.01</v>
      </c>
      <c r="F38" s="9">
        <v>1</v>
      </c>
      <c r="G38" t="str">
        <f t="shared" si="1"/>
        <v>TRUE</v>
      </c>
      <c r="H38">
        <f t="shared" si="2"/>
        <v>-4.6051701859880909</v>
      </c>
      <c r="I38">
        <f t="shared" si="3"/>
        <v>1.4816045409242156</v>
      </c>
      <c r="J38">
        <f t="shared" si="4"/>
        <v>-0.15859290602857282</v>
      </c>
      <c r="K38">
        <f t="shared" si="5"/>
        <v>0.987344058653017</v>
      </c>
      <c r="L38">
        <f t="shared" si="6"/>
        <v>1.5133574207906821E-2</v>
      </c>
      <c r="U38" s="13"/>
      <c r="V38" s="13" t="s">
        <v>330</v>
      </c>
      <c r="W38" s="13" t="s">
        <v>318</v>
      </c>
      <c r="X38" s="13" t="s">
        <v>331</v>
      </c>
      <c r="Y38" s="13" t="s">
        <v>332</v>
      </c>
      <c r="Z38" s="13" t="s">
        <v>333</v>
      </c>
      <c r="AA38" s="13" t="s">
        <v>334</v>
      </c>
      <c r="AB38" s="13" t="s">
        <v>335</v>
      </c>
      <c r="AC38" s="13" t="s">
        <v>336</v>
      </c>
    </row>
    <row r="39" spans="1:29" x14ac:dyDescent="0.25">
      <c r="A39" s="1">
        <v>41744</v>
      </c>
      <c r="B39" s="3">
        <f t="shared" si="9"/>
        <v>105</v>
      </c>
      <c r="C39">
        <v>40</v>
      </c>
      <c r="D39" s="9">
        <v>0.02</v>
      </c>
      <c r="E39" s="9">
        <v>0.02</v>
      </c>
      <c r="F39" s="9">
        <v>0</v>
      </c>
      <c r="G39" t="str">
        <f t="shared" si="1"/>
        <v>FALSE</v>
      </c>
      <c r="H39">
        <f t="shared" si="2"/>
        <v>-3.912023005428146</v>
      </c>
      <c r="I39">
        <f t="shared" si="3"/>
        <v>3.6888794541139363</v>
      </c>
      <c r="J39">
        <f t="shared" si="4"/>
        <v>-0.32825654642240965</v>
      </c>
      <c r="K39">
        <f t="shared" si="5"/>
        <v>0.9445886087238361</v>
      </c>
      <c r="L39">
        <f t="shared" si="6"/>
        <v>1.8871318398851096E-2</v>
      </c>
      <c r="U39" s="11" t="s">
        <v>324</v>
      </c>
      <c r="V39" s="11">
        <v>-2.5615549532282653</v>
      </c>
      <c r="W39" s="11">
        <v>2.0158658832528182</v>
      </c>
      <c r="X39" s="11">
        <v>-1.2706971106108105</v>
      </c>
      <c r="Y39" s="11">
        <v>0.20983641926314406</v>
      </c>
      <c r="Z39" s="11">
        <v>-6.6125891135867896</v>
      </c>
      <c r="AA39" s="11">
        <v>1.4894792071302589</v>
      </c>
      <c r="AB39" s="11">
        <v>-6.6125891135867896</v>
      </c>
      <c r="AC39" s="11">
        <v>1.4894792071302589</v>
      </c>
    </row>
    <row r="40" spans="1:29" x14ac:dyDescent="0.25">
      <c r="A40" s="1">
        <v>41751</v>
      </c>
      <c r="B40" s="3">
        <f t="shared" si="9"/>
        <v>112</v>
      </c>
      <c r="C40">
        <v>10</v>
      </c>
      <c r="D40" s="9" t="s">
        <v>204</v>
      </c>
      <c r="E40" s="9">
        <v>0.01</v>
      </c>
      <c r="F40" s="9">
        <v>1</v>
      </c>
      <c r="G40" t="str">
        <f t="shared" si="1"/>
        <v>TRUE</v>
      </c>
      <c r="H40">
        <f t="shared" si="2"/>
        <v>-4.6051701859880909</v>
      </c>
      <c r="I40">
        <f t="shared" si="3"/>
        <v>2.3025850929940459</v>
      </c>
      <c r="J40">
        <f t="shared" si="4"/>
        <v>-0.34923484031913793</v>
      </c>
      <c r="K40">
        <f t="shared" si="5"/>
        <v>0.93703523215899742</v>
      </c>
      <c r="L40">
        <f t="shared" si="6"/>
        <v>1.6428436862260334E-2</v>
      </c>
      <c r="U40" s="11" t="s">
        <v>361</v>
      </c>
      <c r="V40" s="11">
        <v>5.5323078903429052E-2</v>
      </c>
      <c r="W40" s="11">
        <v>3.3976951226393187E-2</v>
      </c>
      <c r="X40" s="11">
        <v>1.6282531806577825</v>
      </c>
      <c r="Y40" s="11">
        <v>0.1098848804108533</v>
      </c>
      <c r="Z40" s="11">
        <v>-1.2956160914278619E-2</v>
      </c>
      <c r="AA40" s="11">
        <v>0.12360231872113672</v>
      </c>
      <c r="AB40" s="11">
        <v>-1.2956160914278619E-2</v>
      </c>
      <c r="AC40" s="11">
        <v>0.12360231872113672</v>
      </c>
    </row>
    <row r="41" spans="1:29" x14ac:dyDescent="0.25">
      <c r="A41" s="1">
        <v>41768</v>
      </c>
      <c r="B41" s="3">
        <f t="shared" si="9"/>
        <v>129</v>
      </c>
      <c r="C41">
        <v>193</v>
      </c>
      <c r="D41" s="9">
        <v>0.02</v>
      </c>
      <c r="E41" s="9">
        <v>0.02</v>
      </c>
      <c r="F41" s="9">
        <v>0</v>
      </c>
      <c r="G41" t="str">
        <f t="shared" si="1"/>
        <v>FALSE</v>
      </c>
      <c r="H41">
        <f t="shared" si="2"/>
        <v>-3.912023005428146</v>
      </c>
      <c r="I41">
        <f t="shared" si="3"/>
        <v>5.2626901889048856</v>
      </c>
      <c r="J41">
        <f t="shared" si="4"/>
        <v>-0.39943881626490396</v>
      </c>
      <c r="K41">
        <f t="shared" si="5"/>
        <v>0.91675985517522107</v>
      </c>
      <c r="L41">
        <f t="shared" si="6"/>
        <v>2.20877752169743E-2</v>
      </c>
      <c r="U41" s="11" t="s">
        <v>364</v>
      </c>
      <c r="V41" s="11">
        <v>1.0544279082229044</v>
      </c>
      <c r="W41" s="11">
        <v>1.2454617707463249</v>
      </c>
      <c r="X41" s="11">
        <v>0.84661603670986529</v>
      </c>
      <c r="Y41" s="11">
        <v>0.40132510462894011</v>
      </c>
      <c r="Z41" s="11">
        <v>-1.4484212250600432</v>
      </c>
      <c r="AA41" s="11">
        <v>3.5572770415058521</v>
      </c>
      <c r="AB41" s="11">
        <v>-1.4484212250600432</v>
      </c>
      <c r="AC41" s="11">
        <v>3.5572770415058521</v>
      </c>
    </row>
    <row r="42" spans="1:29" ht="15.75" thickBot="1" x14ac:dyDescent="0.3">
      <c r="A42" s="1">
        <v>41799</v>
      </c>
      <c r="B42" s="3">
        <f t="shared" si="9"/>
        <v>160</v>
      </c>
      <c r="C42">
        <v>177</v>
      </c>
      <c r="D42" s="9">
        <v>0.04</v>
      </c>
      <c r="E42" s="9">
        <v>0.04</v>
      </c>
      <c r="F42" s="9">
        <v>0</v>
      </c>
      <c r="G42" t="str">
        <f t="shared" si="1"/>
        <v>FALSE</v>
      </c>
      <c r="H42">
        <f t="shared" si="2"/>
        <v>-3.2188758248682006</v>
      </c>
      <c r="I42">
        <f t="shared" si="3"/>
        <v>5.1761497325738288</v>
      </c>
      <c r="J42">
        <f t="shared" si="4"/>
        <v>-0.48787101332710314</v>
      </c>
      <c r="K42">
        <f t="shared" si="5"/>
        <v>0.8729157315315067</v>
      </c>
      <c r="L42">
        <f t="shared" si="6"/>
        <v>2.1897451325949776E-2</v>
      </c>
      <c r="U42" s="12" t="s">
        <v>365</v>
      </c>
      <c r="V42" s="12">
        <v>-1.206415902707717</v>
      </c>
      <c r="W42" s="12">
        <v>1.7327950964770316</v>
      </c>
      <c r="X42" s="12">
        <v>-0.69622536741966612</v>
      </c>
      <c r="Y42" s="12">
        <v>0.48957719994265292</v>
      </c>
      <c r="Z42" s="12">
        <v>-4.6885980196069301</v>
      </c>
      <c r="AA42" s="12">
        <v>2.2757662141914956</v>
      </c>
      <c r="AB42" s="12">
        <v>-4.6885980196069301</v>
      </c>
      <c r="AC42" s="12">
        <v>2.2757662141914956</v>
      </c>
    </row>
    <row r="43" spans="1:29" x14ac:dyDescent="0.25">
      <c r="A43" s="1">
        <v>41808</v>
      </c>
      <c r="B43" s="3">
        <f t="shared" si="9"/>
        <v>169</v>
      </c>
      <c r="C43">
        <v>6.2</v>
      </c>
      <c r="D43" s="9" t="s">
        <v>204</v>
      </c>
      <c r="E43" s="9">
        <v>0.01</v>
      </c>
      <c r="F43" s="9">
        <v>1</v>
      </c>
      <c r="G43" t="str">
        <f t="shared" si="1"/>
        <v>TRUE</v>
      </c>
      <c r="H43">
        <f t="shared" si="2"/>
        <v>-4.6051701859880909</v>
      </c>
      <c r="I43">
        <f t="shared" si="3"/>
        <v>1.824549292051046</v>
      </c>
      <c r="J43">
        <f t="shared" si="4"/>
        <v>-0.51269166608656169</v>
      </c>
      <c r="K43">
        <f t="shared" si="5"/>
        <v>0.85857280152901738</v>
      </c>
      <c r="L43">
        <f t="shared" si="6"/>
        <v>1.566157418511634E-2</v>
      </c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9"/>
        <v>190</v>
      </c>
      <c r="C44">
        <v>491</v>
      </c>
      <c r="D44" s="9">
        <v>0.01</v>
      </c>
      <c r="E44" s="9">
        <v>0.01</v>
      </c>
      <c r="F44" s="9">
        <v>0</v>
      </c>
      <c r="G44" t="str">
        <f t="shared" si="1"/>
        <v>FALSE</v>
      </c>
      <c r="H44">
        <f t="shared" si="2"/>
        <v>-4.6051701859880909</v>
      </c>
      <c r="I44">
        <f t="shared" si="3"/>
        <v>6.1964441277945204</v>
      </c>
      <c r="J44">
        <f t="shared" si="4"/>
        <v>-0.56893344383799516</v>
      </c>
      <c r="K44">
        <f t="shared" si="5"/>
        <v>0.82238357016822672</v>
      </c>
      <c r="L44">
        <f t="shared" si="6"/>
        <v>2.4249589557142348E-2</v>
      </c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9"/>
        <v>218</v>
      </c>
      <c r="C45">
        <v>2.4</v>
      </c>
      <c r="D45" s="9" t="s">
        <v>204</v>
      </c>
      <c r="E45" s="9">
        <v>0.01</v>
      </c>
      <c r="F45" s="9">
        <v>1</v>
      </c>
      <c r="G45" t="str">
        <f t="shared" si="1"/>
        <v>TRUE</v>
      </c>
      <c r="H45">
        <f t="shared" si="2"/>
        <v>-4.6051701859880909</v>
      </c>
      <c r="I45">
        <f t="shared" si="3"/>
        <v>0.87546873735389985</v>
      </c>
      <c r="J45">
        <f t="shared" si="4"/>
        <v>-0.63992215997187174</v>
      </c>
      <c r="K45">
        <f t="shared" si="5"/>
        <v>0.76843973685444855</v>
      </c>
      <c r="L45">
        <f t="shared" si="6"/>
        <v>1.4243521228776068E-2</v>
      </c>
      <c r="V45"/>
      <c r="W45"/>
      <c r="X45"/>
      <c r="Y45"/>
      <c r="Z45"/>
      <c r="AA45"/>
      <c r="AB45"/>
      <c r="AC45"/>
    </row>
    <row r="46" spans="1:29" x14ac:dyDescent="0.25">
      <c r="A46" s="1">
        <v>41926</v>
      </c>
      <c r="B46" s="3">
        <f t="shared" si="9"/>
        <v>287</v>
      </c>
      <c r="C46">
        <v>144</v>
      </c>
      <c r="D46" s="9">
        <v>0.02</v>
      </c>
      <c r="E46" s="9">
        <v>0.02</v>
      </c>
      <c r="F46" s="9">
        <v>0</v>
      </c>
      <c r="G46" t="str">
        <f t="shared" si="1"/>
        <v>FALSE</v>
      </c>
      <c r="H46">
        <f t="shared" si="2"/>
        <v>-3.912023005428146</v>
      </c>
      <c r="I46">
        <f t="shared" si="3"/>
        <v>4.9698132995760007</v>
      </c>
      <c r="J46">
        <f t="shared" si="4"/>
        <v>-0.79206422151717726</v>
      </c>
      <c r="K46">
        <f t="shared" si="5"/>
        <v>0.6104377683207256</v>
      </c>
      <c r="L46">
        <f t="shared" si="6"/>
        <v>2.145025662001954E-2</v>
      </c>
    </row>
    <row r="47" spans="1:29" x14ac:dyDescent="0.25">
      <c r="A47" s="1">
        <v>41941</v>
      </c>
      <c r="B47" s="3">
        <f t="shared" si="9"/>
        <v>302</v>
      </c>
      <c r="C47">
        <v>3.5</v>
      </c>
      <c r="D47" s="9" t="s">
        <v>204</v>
      </c>
      <c r="E47" s="9">
        <v>0.01</v>
      </c>
      <c r="F47" s="9">
        <v>1</v>
      </c>
      <c r="G47" t="str">
        <f t="shared" si="1"/>
        <v>TRUE</v>
      </c>
      <c r="H47">
        <f t="shared" si="2"/>
        <v>-4.6051701859880909</v>
      </c>
      <c r="I47">
        <f t="shared" si="3"/>
        <v>1.2527629684953681</v>
      </c>
      <c r="J47">
        <f t="shared" si="4"/>
        <v>-0.82031567643847203</v>
      </c>
      <c r="K47">
        <f t="shared" si="5"/>
        <v>0.5719109991854433</v>
      </c>
      <c r="L47">
        <f t="shared" si="6"/>
        <v>1.479118767150543E-2</v>
      </c>
    </row>
    <row r="48" spans="1:29" x14ac:dyDescent="0.25">
      <c r="A48" s="1">
        <v>41996</v>
      </c>
      <c r="B48" s="3">
        <f t="shared" si="9"/>
        <v>357</v>
      </c>
      <c r="C48">
        <v>8.4</v>
      </c>
      <c r="D48" s="9">
        <v>0.03</v>
      </c>
      <c r="E48" s="9">
        <v>0.03</v>
      </c>
      <c r="F48" s="9">
        <v>0</v>
      </c>
      <c r="G48" t="str">
        <f t="shared" si="1"/>
        <v>FALSE</v>
      </c>
      <c r="H48">
        <f t="shared" si="2"/>
        <v>-3.5065578973199818</v>
      </c>
      <c r="I48">
        <f t="shared" si="3"/>
        <v>2.1282317058492679</v>
      </c>
      <c r="J48">
        <f t="shared" si="4"/>
        <v>-0.90744162255338412</v>
      </c>
      <c r="K48">
        <f t="shared" si="5"/>
        <v>0.42017817846442418</v>
      </c>
      <c r="L48">
        <f t="shared" si="6"/>
        <v>1.6144484100528673E-2</v>
      </c>
    </row>
    <row r="49" spans="1:12" x14ac:dyDescent="0.25">
      <c r="A49" s="1">
        <v>42054</v>
      </c>
      <c r="B49" s="3">
        <f t="shared" ref="B49:B54" si="10">_xlfn.DAYS(A49,A$61)</f>
        <v>50</v>
      </c>
      <c r="C49">
        <v>3.3</v>
      </c>
      <c r="D49" s="9" t="s">
        <v>204</v>
      </c>
      <c r="E49" s="9">
        <v>0.01</v>
      </c>
      <c r="F49" s="9">
        <v>1</v>
      </c>
      <c r="G49" t="str">
        <f t="shared" si="1"/>
        <v>TRUE</v>
      </c>
      <c r="H49">
        <f t="shared" si="2"/>
        <v>-4.6051701859880909</v>
      </c>
      <c r="I49">
        <f t="shared" si="3"/>
        <v>1.1939224684724346</v>
      </c>
      <c r="J49">
        <f t="shared" si="4"/>
        <v>-0.15859290602857282</v>
      </c>
      <c r="K49">
        <f t="shared" si="5"/>
        <v>0.987344058653017</v>
      </c>
      <c r="L49">
        <f t="shared" si="6"/>
        <v>1.4704411132764437E-2</v>
      </c>
    </row>
    <row r="50" spans="1:12" x14ac:dyDescent="0.25">
      <c r="A50" s="1">
        <v>42090</v>
      </c>
      <c r="B50" s="3">
        <f t="shared" si="10"/>
        <v>86</v>
      </c>
      <c r="C50">
        <v>51</v>
      </c>
      <c r="D50" s="9">
        <v>0.01</v>
      </c>
      <c r="E50" s="9">
        <v>0.01</v>
      </c>
      <c r="F50" s="9">
        <v>0</v>
      </c>
      <c r="G50" t="str">
        <f t="shared" si="1"/>
        <v>FALSE</v>
      </c>
      <c r="H50">
        <f t="shared" si="2"/>
        <v>-4.6051701859880909</v>
      </c>
      <c r="I50">
        <f t="shared" si="3"/>
        <v>3.9318256327243257</v>
      </c>
      <c r="J50">
        <f t="shared" si="4"/>
        <v>-0.27052316490983014</v>
      </c>
      <c r="K50">
        <f t="shared" si="5"/>
        <v>0.96271346580754169</v>
      </c>
      <c r="L50">
        <f t="shared" si="6"/>
        <v>1.9335404438201139E-2</v>
      </c>
    </row>
    <row r="51" spans="1:12" x14ac:dyDescent="0.25">
      <c r="A51" s="1">
        <v>42107</v>
      </c>
      <c r="B51" s="3">
        <f t="shared" si="10"/>
        <v>103</v>
      </c>
      <c r="C51">
        <v>4.5999999999999996</v>
      </c>
      <c r="D51" s="9">
        <v>0.02</v>
      </c>
      <c r="E51" s="9">
        <v>0.02</v>
      </c>
      <c r="F51" s="9">
        <v>0</v>
      </c>
      <c r="G51" t="str">
        <f t="shared" si="1"/>
        <v>FALSE</v>
      </c>
      <c r="H51">
        <f t="shared" si="2"/>
        <v>-3.912023005428146</v>
      </c>
      <c r="I51">
        <f t="shared" si="3"/>
        <v>1.5260563034950492</v>
      </c>
      <c r="J51">
        <f t="shared" si="4"/>
        <v>-0.32223231629318544</v>
      </c>
      <c r="K51">
        <f t="shared" si="5"/>
        <v>0.94666062257618411</v>
      </c>
      <c r="L51">
        <f t="shared" si="6"/>
        <v>1.5200995351075226E-2</v>
      </c>
    </row>
    <row r="52" spans="1:12" x14ac:dyDescent="0.25">
      <c r="A52" s="1">
        <v>42108</v>
      </c>
      <c r="B52" s="3">
        <f t="shared" si="10"/>
        <v>104</v>
      </c>
      <c r="C52">
        <v>312</v>
      </c>
      <c r="D52" s="9">
        <v>0.02</v>
      </c>
      <c r="E52" s="9">
        <v>0.02</v>
      </c>
      <c r="F52" s="9">
        <v>0</v>
      </c>
      <c r="G52" t="str">
        <f t="shared" si="1"/>
        <v>FALSE</v>
      </c>
      <c r="H52">
        <f t="shared" si="2"/>
        <v>-3.912023005428146</v>
      </c>
      <c r="I52">
        <f t="shared" si="3"/>
        <v>5.7430031878094825</v>
      </c>
      <c r="J52">
        <f t="shared" si="4"/>
        <v>-0.32524608135934269</v>
      </c>
      <c r="K52">
        <f t="shared" si="5"/>
        <v>0.94562941290993685</v>
      </c>
      <c r="L52">
        <f t="shared" si="6"/>
        <v>2.3174570949232944E-2</v>
      </c>
    </row>
    <row r="53" spans="1:12" x14ac:dyDescent="0.25">
      <c r="A53" s="1">
        <v>42132</v>
      </c>
      <c r="B53" s="3">
        <f t="shared" si="10"/>
        <v>128</v>
      </c>
      <c r="C53">
        <v>3940</v>
      </c>
      <c r="D53" s="9">
        <v>0.03</v>
      </c>
      <c r="E53" s="9">
        <v>0.03</v>
      </c>
      <c r="F53" s="9">
        <v>0</v>
      </c>
      <c r="G53" t="str">
        <f t="shared" si="1"/>
        <v>FALSE</v>
      </c>
      <c r="H53">
        <f t="shared" si="2"/>
        <v>-3.5065578973199818</v>
      </c>
      <c r="I53">
        <f t="shared" si="3"/>
        <v>8.2789360022919798</v>
      </c>
      <c r="J53">
        <f t="shared" si="4"/>
        <v>-0.3965166330665959</v>
      </c>
      <c r="K53">
        <f t="shared" si="5"/>
        <v>0.91802753755077005</v>
      </c>
      <c r="L53">
        <f t="shared" si="6"/>
        <v>2.9863854789611118E-2</v>
      </c>
    </row>
    <row r="54" spans="1:12" x14ac:dyDescent="0.25">
      <c r="A54" s="1">
        <v>42135</v>
      </c>
      <c r="B54" s="3">
        <f t="shared" si="10"/>
        <v>131</v>
      </c>
      <c r="C54">
        <v>601</v>
      </c>
      <c r="D54" s="9">
        <v>0.02</v>
      </c>
      <c r="E54" s="9">
        <v>0.02</v>
      </c>
      <c r="F54" s="9">
        <v>0</v>
      </c>
      <c r="G54" t="str">
        <f t="shared" si="1"/>
        <v>FALSE</v>
      </c>
      <c r="H54">
        <f t="shared" si="2"/>
        <v>-3.912023005428146</v>
      </c>
      <c r="I54">
        <f t="shared" si="3"/>
        <v>6.3985949345352076</v>
      </c>
      <c r="J54">
        <f t="shared" si="4"/>
        <v>-0.4052709947272618</v>
      </c>
      <c r="K54">
        <f t="shared" si="5"/>
        <v>0.91419659856771274</v>
      </c>
      <c r="L54">
        <f t="shared" si="6"/>
        <v>2.4744785314098391E-2</v>
      </c>
    </row>
    <row r="57" spans="1:12" x14ac:dyDescent="0.25">
      <c r="A57" s="1">
        <v>40543</v>
      </c>
    </row>
    <row r="58" spans="1:12" x14ac:dyDescent="0.25">
      <c r="A58" s="1">
        <v>40908</v>
      </c>
    </row>
    <row r="59" spans="1:12" x14ac:dyDescent="0.25">
      <c r="A59" s="1">
        <v>41274</v>
      </c>
    </row>
    <row r="60" spans="1:12" x14ac:dyDescent="0.25">
      <c r="A60" s="1">
        <v>41639</v>
      </c>
    </row>
    <row r="61" spans="1:12" x14ac:dyDescent="0.25">
      <c r="A61" s="1">
        <v>42004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workbookViewId="0">
      <selection activeCell="P36" sqref="P36"/>
    </sheetView>
  </sheetViews>
  <sheetFormatPr defaultRowHeight="15" x14ac:dyDescent="0.25"/>
  <cols>
    <col min="1" max="1" width="10.7109375" bestFit="1" customWidth="1"/>
    <col min="2" max="2" width="9.7109375" bestFit="1" customWidth="1"/>
    <col min="4" max="5" width="9.140625" style="8"/>
    <col min="24" max="24" width="18" style="25" bestFit="1" customWidth="1"/>
    <col min="25" max="32" width="9.140625" style="25"/>
  </cols>
  <sheetData>
    <row r="1" spans="1:32" x14ac:dyDescent="0.25">
      <c r="A1" t="s">
        <v>282</v>
      </c>
      <c r="B1" t="s">
        <v>283</v>
      </c>
      <c r="C1" t="s">
        <v>289</v>
      </c>
      <c r="D1" s="8" t="s">
        <v>267</v>
      </c>
      <c r="E1" s="8" t="s">
        <v>311</v>
      </c>
      <c r="F1" s="8" t="s">
        <v>310</v>
      </c>
      <c r="G1" s="8" t="s">
        <v>312</v>
      </c>
      <c r="H1" s="8" t="s">
        <v>367</v>
      </c>
      <c r="I1" t="s">
        <v>361</v>
      </c>
      <c r="J1" s="24" t="s">
        <v>362</v>
      </c>
      <c r="K1" s="24" t="s">
        <v>363</v>
      </c>
      <c r="U1" t="s">
        <v>313</v>
      </c>
      <c r="X1"/>
      <c r="Y1"/>
      <c r="Z1"/>
      <c r="AA1"/>
      <c r="AB1"/>
      <c r="AC1"/>
    </row>
    <row r="2" spans="1:32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 s="8">
        <v>0.248</v>
      </c>
      <c r="E2" s="8">
        <v>0.248</v>
      </c>
      <c r="F2" s="8">
        <v>0</v>
      </c>
      <c r="G2" t="str">
        <f>IF(F2=0,"FALSE","TRUE")</f>
        <v>FALSE</v>
      </c>
      <c r="H2">
        <f>LN(E2)</f>
        <v>-1.3943265328171548</v>
      </c>
      <c r="I2">
        <f>LN(C2)</f>
        <v>1.1939224684724346</v>
      </c>
      <c r="J2">
        <f>SIN(2*3.14*B2)</f>
        <v>-0.17115966941084268</v>
      </c>
      <c r="K2">
        <f>COS(2*3.14*B2)</f>
        <v>0.9852433037413505</v>
      </c>
      <c r="L2">
        <f>EXP(11.477+0.187*I2+7.971*J2-12.438*K2)</f>
        <v>0.14682609272991709</v>
      </c>
      <c r="X2"/>
      <c r="Y2"/>
      <c r="Z2"/>
      <c r="AA2"/>
      <c r="AB2"/>
      <c r="AC2"/>
    </row>
    <row r="3" spans="1:32" x14ac:dyDescent="0.25">
      <c r="A3" s="1">
        <v>40644</v>
      </c>
      <c r="B3" s="3">
        <f t="shared" si="0"/>
        <v>101</v>
      </c>
      <c r="C3">
        <v>2.6</v>
      </c>
      <c r="D3" s="8">
        <v>9.8000000000000004E-2</v>
      </c>
      <c r="E3" s="8">
        <v>9.8000000000000004E-2</v>
      </c>
      <c r="F3" s="8">
        <v>0</v>
      </c>
      <c r="G3" t="str">
        <f t="shared" ref="G3:G54" si="1">IF(F3=0,"FALSE","TRUE")</f>
        <v>FALSE</v>
      </c>
      <c r="H3">
        <f t="shared" ref="H3:H54" si="2">LN(E3)</f>
        <v>-2.322787800311565</v>
      </c>
      <c r="I3">
        <f t="shared" ref="I3:I54" si="3">LN(C3)</f>
        <v>0.95551144502743635</v>
      </c>
      <c r="J3">
        <f t="shared" ref="J3:J54" si="4">SIN(2*3.14*B3)</f>
        <v>-0.31619500849761017</v>
      </c>
      <c r="K3">
        <f t="shared" ref="K3:K54" si="5">COS(2*3.14*B3)</f>
        <v>0.94869421659520847</v>
      </c>
      <c r="L3">
        <f t="shared" ref="L3:L54" si="6">EXP(11.477+0.187*I3+7.971*J3-12.438*K3)</f>
        <v>6.9629396415111428E-2</v>
      </c>
      <c r="U3" s="14" t="s">
        <v>314</v>
      </c>
      <c r="V3" s="14"/>
      <c r="X3"/>
      <c r="Y3"/>
      <c r="Z3"/>
      <c r="AA3"/>
      <c r="AB3"/>
      <c r="AC3"/>
    </row>
    <row r="4" spans="1:32" x14ac:dyDescent="0.25">
      <c r="A4" s="1">
        <v>40648</v>
      </c>
      <c r="B4" s="3">
        <f t="shared" si="0"/>
        <v>105</v>
      </c>
      <c r="C4">
        <v>42</v>
      </c>
      <c r="D4" s="8">
        <v>0.16700000000000001</v>
      </c>
      <c r="E4" s="8">
        <v>0.16700000000000001</v>
      </c>
      <c r="F4" s="8">
        <v>0</v>
      </c>
      <c r="G4" t="str">
        <f t="shared" si="1"/>
        <v>FALSE</v>
      </c>
      <c r="H4">
        <f t="shared" si="2"/>
        <v>-1.7897614665653818</v>
      </c>
      <c r="I4">
        <f t="shared" si="3"/>
        <v>3.7376696182833684</v>
      </c>
      <c r="J4">
        <f t="shared" si="4"/>
        <v>-0.32825654642240965</v>
      </c>
      <c r="K4">
        <f t="shared" si="5"/>
        <v>0.9445886087238361</v>
      </c>
      <c r="L4">
        <f t="shared" si="6"/>
        <v>0.11198595378104495</v>
      </c>
      <c r="U4" s="11" t="s">
        <v>315</v>
      </c>
      <c r="V4" s="11">
        <v>0.46943221091776427</v>
      </c>
      <c r="X4"/>
      <c r="Y4"/>
      <c r="Z4"/>
      <c r="AA4"/>
      <c r="AB4"/>
      <c r="AC4"/>
    </row>
    <row r="5" spans="1:32" x14ac:dyDescent="0.25">
      <c r="A5" s="1">
        <v>40653</v>
      </c>
      <c r="B5" s="3">
        <f t="shared" si="0"/>
        <v>110</v>
      </c>
      <c r="C5">
        <v>6.8</v>
      </c>
      <c r="D5" s="8">
        <v>0.18</v>
      </c>
      <c r="E5" s="8">
        <v>0.18</v>
      </c>
      <c r="F5" s="8">
        <v>0</v>
      </c>
      <c r="G5" t="str">
        <f t="shared" si="1"/>
        <v>FALSE</v>
      </c>
      <c r="H5">
        <f t="shared" si="2"/>
        <v>-1.7147984280919266</v>
      </c>
      <c r="I5">
        <f t="shared" si="3"/>
        <v>1.9169226121820611</v>
      </c>
      <c r="J5">
        <f t="shared" si="4"/>
        <v>-0.343258303815903</v>
      </c>
      <c r="K5">
        <f t="shared" si="5"/>
        <v>0.93924104300303513</v>
      </c>
      <c r="L5">
        <f t="shared" si="6"/>
        <v>7.5552499700220627E-2</v>
      </c>
      <c r="U5" s="11" t="s">
        <v>316</v>
      </c>
      <c r="V5" s="11">
        <v>0.22036660064714031</v>
      </c>
      <c r="X5"/>
      <c r="Y5"/>
      <c r="Z5"/>
      <c r="AA5"/>
      <c r="AB5"/>
      <c r="AC5"/>
    </row>
    <row r="6" spans="1:32" x14ac:dyDescent="0.25">
      <c r="A6" s="1">
        <v>40659</v>
      </c>
      <c r="B6" s="3">
        <f t="shared" si="0"/>
        <v>116</v>
      </c>
      <c r="C6">
        <v>464</v>
      </c>
      <c r="D6" s="8">
        <v>0.14699999999999999</v>
      </c>
      <c r="E6" s="8">
        <v>0.14699999999999999</v>
      </c>
      <c r="F6" s="8">
        <v>0</v>
      </c>
      <c r="G6" t="str">
        <f t="shared" si="1"/>
        <v>FALSE</v>
      </c>
      <c r="H6">
        <f t="shared" si="2"/>
        <v>-1.9173226922034008</v>
      </c>
      <c r="I6">
        <f t="shared" si="3"/>
        <v>6.1398845522262553</v>
      </c>
      <c r="J6">
        <f t="shared" si="4"/>
        <v>-0.36114515068696479</v>
      </c>
      <c r="K6">
        <f t="shared" si="5"/>
        <v>0.93250961396400067</v>
      </c>
      <c r="L6">
        <f t="shared" si="6"/>
        <v>0.15690979963663906</v>
      </c>
      <c r="U6" s="11" t="s">
        <v>317</v>
      </c>
      <c r="V6" s="11">
        <v>0.20507967124806462</v>
      </c>
      <c r="X6"/>
      <c r="Y6"/>
      <c r="Z6"/>
      <c r="AA6"/>
      <c r="AB6"/>
      <c r="AC6"/>
    </row>
    <row r="7" spans="1:32" x14ac:dyDescent="0.25">
      <c r="A7" s="1">
        <v>40665</v>
      </c>
      <c r="B7" s="3">
        <f t="shared" si="0"/>
        <v>122</v>
      </c>
      <c r="C7">
        <v>436</v>
      </c>
      <c r="D7" s="8">
        <v>0.14699999999999999</v>
      </c>
      <c r="E7" s="8">
        <v>0.14699999999999999</v>
      </c>
      <c r="F7" s="8">
        <v>0</v>
      </c>
      <c r="G7" t="str">
        <f t="shared" si="1"/>
        <v>FALSE</v>
      </c>
      <c r="H7">
        <f t="shared" si="2"/>
        <v>-1.9173226922034008</v>
      </c>
      <c r="I7">
        <f t="shared" si="3"/>
        <v>6.0776422433490342</v>
      </c>
      <c r="J7">
        <f t="shared" si="4"/>
        <v>-0.3789000887759551</v>
      </c>
      <c r="K7">
        <f t="shared" si="5"/>
        <v>0.92543758445698177</v>
      </c>
      <c r="L7">
        <f t="shared" si="6"/>
        <v>0.14700536686225507</v>
      </c>
      <c r="U7" s="11" t="s">
        <v>318</v>
      </c>
      <c r="V7" s="11">
        <v>0.95673908723167733</v>
      </c>
      <c r="X7"/>
      <c r="Y7"/>
      <c r="Z7"/>
      <c r="AA7"/>
      <c r="AB7"/>
      <c r="AC7"/>
    </row>
    <row r="8" spans="1:32" ht="15.75" thickBot="1" x14ac:dyDescent="0.3">
      <c r="A8" s="1">
        <v>40686</v>
      </c>
      <c r="B8" s="3">
        <f t="shared" si="0"/>
        <v>143</v>
      </c>
      <c r="C8">
        <v>15</v>
      </c>
      <c r="D8" s="8">
        <v>0.27900000000000003</v>
      </c>
      <c r="E8" s="8">
        <v>0.27900000000000003</v>
      </c>
      <c r="F8" s="8">
        <v>0</v>
      </c>
      <c r="G8" t="str">
        <f t="shared" si="1"/>
        <v>FALSE</v>
      </c>
      <c r="H8">
        <f t="shared" si="2"/>
        <v>-1.2765434971607714</v>
      </c>
      <c r="I8">
        <f t="shared" si="3"/>
        <v>2.7080502011022101</v>
      </c>
      <c r="J8">
        <f t="shared" si="4"/>
        <v>-0.43991042548333131</v>
      </c>
      <c r="K8">
        <f t="shared" si="5"/>
        <v>0.89804165691301563</v>
      </c>
      <c r="L8">
        <f t="shared" si="6"/>
        <v>6.7680123250709198E-2</v>
      </c>
      <c r="U8" s="12" t="s">
        <v>319</v>
      </c>
      <c r="V8" s="12">
        <v>53</v>
      </c>
      <c r="X8"/>
      <c r="Y8"/>
      <c r="Z8"/>
      <c r="AA8"/>
      <c r="AB8"/>
      <c r="AC8"/>
    </row>
    <row r="9" spans="1:32" x14ac:dyDescent="0.25">
      <c r="A9" s="1">
        <v>40701</v>
      </c>
      <c r="B9" s="3">
        <f t="shared" si="0"/>
        <v>158</v>
      </c>
      <c r="C9">
        <v>2.1</v>
      </c>
      <c r="D9" s="8" t="s">
        <v>206</v>
      </c>
      <c r="E9" s="8">
        <v>8.0000000000000002E-3</v>
      </c>
      <c r="F9" s="8">
        <v>1</v>
      </c>
      <c r="G9" t="str">
        <f t="shared" si="1"/>
        <v>TRUE</v>
      </c>
      <c r="H9">
        <f t="shared" si="2"/>
        <v>-4.8283137373023015</v>
      </c>
      <c r="I9">
        <f t="shared" si="3"/>
        <v>0.74193734472937733</v>
      </c>
      <c r="J9">
        <f t="shared" si="4"/>
        <v>-0.48230014142624089</v>
      </c>
      <c r="K9">
        <f t="shared" si="5"/>
        <v>0.87600603512774278</v>
      </c>
      <c r="L9">
        <f t="shared" si="6"/>
        <v>4.3961755827518781E-2</v>
      </c>
      <c r="X9"/>
      <c r="Y9"/>
      <c r="Z9"/>
      <c r="AA9"/>
      <c r="AB9"/>
      <c r="AC9"/>
    </row>
    <row r="10" spans="1:32" ht="15.75" thickBot="1" x14ac:dyDescent="0.3">
      <c r="A10" s="1">
        <v>40771</v>
      </c>
      <c r="B10" s="3">
        <f t="shared" si="0"/>
        <v>228</v>
      </c>
      <c r="C10">
        <v>0.02</v>
      </c>
      <c r="D10" s="8" t="s">
        <v>206</v>
      </c>
      <c r="E10" s="8">
        <v>8.0000000000000002E-3</v>
      </c>
      <c r="F10" s="8">
        <v>1</v>
      </c>
      <c r="G10" t="str">
        <f t="shared" si="1"/>
        <v>TRUE</v>
      </c>
      <c r="H10">
        <f t="shared" si="2"/>
        <v>-4.8283137373023015</v>
      </c>
      <c r="I10">
        <f t="shared" si="3"/>
        <v>-3.912023005428146</v>
      </c>
      <c r="J10">
        <f t="shared" si="4"/>
        <v>-0.66407057624574983</v>
      </c>
      <c r="K10">
        <f t="shared" si="5"/>
        <v>0.74766989357913671</v>
      </c>
      <c r="L10">
        <f t="shared" si="6"/>
        <v>2.133571176315224E-2</v>
      </c>
      <c r="U10" t="s">
        <v>320</v>
      </c>
      <c r="X10"/>
      <c r="Y10"/>
      <c r="Z10"/>
      <c r="AA10"/>
      <c r="AB10"/>
      <c r="AC10"/>
    </row>
    <row r="11" spans="1:32" x14ac:dyDescent="0.25">
      <c r="A11" s="1">
        <v>40820</v>
      </c>
      <c r="B11" s="3">
        <f t="shared" si="0"/>
        <v>277</v>
      </c>
      <c r="C11">
        <v>0.03</v>
      </c>
      <c r="D11" s="8">
        <v>1.7999999999999999E-2</v>
      </c>
      <c r="E11" s="8">
        <v>1.7999999999999999E-2</v>
      </c>
      <c r="F11" s="8">
        <v>0</v>
      </c>
      <c r="G11" t="str">
        <f t="shared" si="1"/>
        <v>FALSE</v>
      </c>
      <c r="H11">
        <f t="shared" si="2"/>
        <v>-4.0173835210859723</v>
      </c>
      <c r="I11">
        <f t="shared" si="3"/>
        <v>-3.5065578973199818</v>
      </c>
      <c r="J11">
        <f t="shared" si="4"/>
        <v>-0.77222140397512284</v>
      </c>
      <c r="K11">
        <f t="shared" si="5"/>
        <v>0.63535352619049035</v>
      </c>
      <c r="L11">
        <f t="shared" si="6"/>
        <v>3.9296088408853284E-2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32" x14ac:dyDescent="0.25">
      <c r="A12" s="1">
        <v>40856</v>
      </c>
      <c r="B12" s="3">
        <f t="shared" si="0"/>
        <v>313</v>
      </c>
      <c r="C12">
        <v>90</v>
      </c>
      <c r="D12" s="8">
        <v>0.47099999999999997</v>
      </c>
      <c r="E12" s="8">
        <v>0.47099999999999997</v>
      </c>
      <c r="F12" s="8">
        <v>0</v>
      </c>
      <c r="G12" t="str">
        <f t="shared" si="1"/>
        <v>FALSE</v>
      </c>
      <c r="H12">
        <f t="shared" si="2"/>
        <v>-0.75289718496571933</v>
      </c>
      <c r="I12">
        <f t="shared" si="3"/>
        <v>4.499809670330265</v>
      </c>
      <c r="J12">
        <f t="shared" si="4"/>
        <v>-0.83984691643820719</v>
      </c>
      <c r="K12">
        <f t="shared" si="5"/>
        <v>0.54282332019657653</v>
      </c>
      <c r="L12">
        <f t="shared" si="6"/>
        <v>0.32381211635524698</v>
      </c>
      <c r="U12" s="11" t="s">
        <v>321</v>
      </c>
      <c r="V12" s="11">
        <v>1</v>
      </c>
      <c r="W12" s="11">
        <v>13.195095780696349</v>
      </c>
      <c r="X12" s="11">
        <v>13.195095780696349</v>
      </c>
      <c r="Y12" s="11">
        <v>14.4153606583978</v>
      </c>
      <c r="Z12" s="11">
        <v>3.9110135823670927E-4</v>
      </c>
      <c r="AA12"/>
      <c r="AB12"/>
      <c r="AC12"/>
    </row>
    <row r="13" spans="1:32" x14ac:dyDescent="0.25">
      <c r="A13" s="1">
        <v>40869</v>
      </c>
      <c r="B13" s="3">
        <f t="shared" si="0"/>
        <v>326</v>
      </c>
      <c r="C13" s="10">
        <v>1400</v>
      </c>
      <c r="D13" s="8">
        <v>0.26100000000000001</v>
      </c>
      <c r="E13" s="8">
        <v>0.26100000000000001</v>
      </c>
      <c r="F13" s="8">
        <v>0</v>
      </c>
      <c r="G13" t="str">
        <f t="shared" si="1"/>
        <v>FALSE</v>
      </c>
      <c r="H13">
        <f t="shared" si="2"/>
        <v>-1.3432348716594436</v>
      </c>
      <c r="I13">
        <f t="shared" si="3"/>
        <v>7.2442275156033498</v>
      </c>
      <c r="J13">
        <f t="shared" si="4"/>
        <v>-0.86159831859110203</v>
      </c>
      <c r="K13">
        <f t="shared" si="5"/>
        <v>0.50759071839523018</v>
      </c>
      <c r="L13">
        <f t="shared" si="6"/>
        <v>0.70501020050598795</v>
      </c>
      <c r="U13" s="11" t="s">
        <v>322</v>
      </c>
      <c r="V13" s="11">
        <v>51</v>
      </c>
      <c r="W13" s="11">
        <v>46.68283373288206</v>
      </c>
      <c r="X13" s="11">
        <v>0.91534968103690317</v>
      </c>
      <c r="Y13" s="11"/>
      <c r="Z13" s="11"/>
      <c r="AA13"/>
      <c r="AB13"/>
      <c r="AC13"/>
    </row>
    <row r="14" spans="1:32" ht="15.75" thickBot="1" x14ac:dyDescent="0.3">
      <c r="A14" s="1">
        <v>40882</v>
      </c>
      <c r="B14" s="3">
        <f t="shared" si="0"/>
        <v>339</v>
      </c>
      <c r="C14">
        <v>312</v>
      </c>
      <c r="D14" s="8">
        <v>0.58599999999999997</v>
      </c>
      <c r="E14" s="8">
        <v>0.58599999999999997</v>
      </c>
      <c r="F14" s="8">
        <v>0</v>
      </c>
      <c r="G14" t="str">
        <f t="shared" si="1"/>
        <v>FALSE</v>
      </c>
      <c r="H14">
        <f t="shared" si="2"/>
        <v>-0.53443548940512453</v>
      </c>
      <c r="I14">
        <f t="shared" si="3"/>
        <v>5.7430031878094825</v>
      </c>
      <c r="J14">
        <f t="shared" si="4"/>
        <v>-0.88187254512727109</v>
      </c>
      <c r="K14">
        <f t="shared" si="5"/>
        <v>0.47148787275045489</v>
      </c>
      <c r="L14">
        <f t="shared" si="6"/>
        <v>0.70975841858616406</v>
      </c>
      <c r="U14" s="12" t="s">
        <v>323</v>
      </c>
      <c r="V14" s="12">
        <v>52</v>
      </c>
      <c r="W14" s="12">
        <v>59.877929513578408</v>
      </c>
      <c r="X14" s="12"/>
      <c r="Y14" s="12"/>
      <c r="Z14" s="12"/>
      <c r="AA14"/>
      <c r="AB14"/>
      <c r="AC14"/>
    </row>
    <row r="15" spans="1:32" ht="15.75" thickBot="1" x14ac:dyDescent="0.3">
      <c r="A15" s="1">
        <v>40885</v>
      </c>
      <c r="B15" s="3">
        <f t="shared" si="0"/>
        <v>342</v>
      </c>
      <c r="C15">
        <v>56</v>
      </c>
      <c r="D15" s="8">
        <v>0.72199999999999998</v>
      </c>
      <c r="E15" s="8">
        <v>0.72199999999999998</v>
      </c>
      <c r="F15" s="8">
        <v>0</v>
      </c>
      <c r="G15" t="str">
        <f t="shared" si="1"/>
        <v>FALSE</v>
      </c>
      <c r="H15">
        <f t="shared" si="2"/>
        <v>-0.32573014008931084</v>
      </c>
      <c r="I15">
        <f t="shared" si="3"/>
        <v>4.0253516907351496</v>
      </c>
      <c r="J15">
        <f t="shared" si="4"/>
        <v>-0.88633771360557756</v>
      </c>
      <c r="K15">
        <f t="shared" si="5"/>
        <v>0.46303936921220556</v>
      </c>
      <c r="L15">
        <f t="shared" si="6"/>
        <v>0.55181588873309206</v>
      </c>
      <c r="X15"/>
      <c r="Y15"/>
      <c r="Z15"/>
      <c r="AA15"/>
      <c r="AB15"/>
      <c r="AC15"/>
    </row>
    <row r="16" spans="1:32" x14ac:dyDescent="0.25">
      <c r="A16" s="1">
        <v>40933</v>
      </c>
      <c r="B16" s="3">
        <f t="shared" ref="B16:B25" si="7">_xlfn.DAYS(A16,A$58)</f>
        <v>25</v>
      </c>
      <c r="C16">
        <v>623</v>
      </c>
      <c r="D16" s="8">
        <v>0.188</v>
      </c>
      <c r="E16" s="8">
        <v>0.188</v>
      </c>
      <c r="F16" s="8">
        <v>0</v>
      </c>
      <c r="G16" t="str">
        <f t="shared" si="1"/>
        <v>FALSE</v>
      </c>
      <c r="H16">
        <f t="shared" si="2"/>
        <v>-1.6713133161521878</v>
      </c>
      <c r="I16">
        <f t="shared" si="3"/>
        <v>6.4345465187874531</v>
      </c>
      <c r="J16">
        <f t="shared" si="4"/>
        <v>-7.95485428747221E-2</v>
      </c>
      <c r="K16">
        <f t="shared" si="5"/>
        <v>0.99683099336171754</v>
      </c>
      <c r="L16">
        <f t="shared" si="6"/>
        <v>0.70299525863057166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  <c r="AD16" s="28"/>
      <c r="AE16" s="28"/>
      <c r="AF16" s="28"/>
    </row>
    <row r="17" spans="1:32" x14ac:dyDescent="0.25">
      <c r="A17" s="1">
        <v>40946</v>
      </c>
      <c r="B17" s="3">
        <f t="shared" si="7"/>
        <v>38</v>
      </c>
      <c r="C17">
        <v>31</v>
      </c>
      <c r="D17" s="8">
        <v>0.36399999999999999</v>
      </c>
      <c r="E17" s="8">
        <v>0.36399999999999999</v>
      </c>
      <c r="F17" s="8">
        <v>0</v>
      </c>
      <c r="G17" t="str">
        <f t="shared" si="1"/>
        <v>FALSE</v>
      </c>
      <c r="H17">
        <f t="shared" si="2"/>
        <v>-1.0106014113453965</v>
      </c>
      <c r="I17">
        <f t="shared" si="3"/>
        <v>3.4339872044851463</v>
      </c>
      <c r="J17">
        <f t="shared" si="4"/>
        <v>-0.12074632392877042</v>
      </c>
      <c r="K17">
        <f t="shared" si="5"/>
        <v>0.99268339628387481</v>
      </c>
      <c r="L17">
        <f t="shared" si="6"/>
        <v>0.30412714533637064</v>
      </c>
      <c r="U17" s="11" t="s">
        <v>324</v>
      </c>
      <c r="V17" s="11">
        <v>-2.5145253652133359</v>
      </c>
      <c r="W17" s="11">
        <v>0.19196251742343781</v>
      </c>
      <c r="X17" s="11">
        <v>-13.099043495385642</v>
      </c>
      <c r="Y17" s="11">
        <v>6.0537985589844311E-18</v>
      </c>
      <c r="Z17" s="11">
        <v>-2.8999061997016002</v>
      </c>
      <c r="AA17" s="11">
        <v>-2.1291445307250716</v>
      </c>
      <c r="AB17" s="11">
        <v>-2.8999061997016002</v>
      </c>
      <c r="AC17" s="11">
        <v>-2.1291445307250716</v>
      </c>
      <c r="AD17" s="11"/>
      <c r="AE17" s="11"/>
      <c r="AF17" s="11"/>
    </row>
    <row r="18" spans="1:32" ht="15.75" thickBot="1" x14ac:dyDescent="0.3">
      <c r="A18" s="1">
        <v>40980</v>
      </c>
      <c r="B18" s="3">
        <f t="shared" si="7"/>
        <v>72</v>
      </c>
      <c r="C18">
        <v>230</v>
      </c>
      <c r="D18" s="8">
        <v>0.14199999999999999</v>
      </c>
      <c r="E18" s="8">
        <v>0.14199999999999999</v>
      </c>
      <c r="F18" s="8">
        <v>0</v>
      </c>
      <c r="G18" t="str">
        <f t="shared" si="1"/>
        <v>FALSE</v>
      </c>
      <c r="H18">
        <f t="shared" si="2"/>
        <v>-1.9519282213808764</v>
      </c>
      <c r="I18">
        <f t="shared" si="3"/>
        <v>5.4380793089231956</v>
      </c>
      <c r="J18">
        <f t="shared" si="4"/>
        <v>-0.22733691560899974</v>
      </c>
      <c r="K18">
        <f t="shared" si="5"/>
        <v>0.97381616684125061</v>
      </c>
      <c r="L18">
        <f t="shared" si="6"/>
        <v>0.23918757392665843</v>
      </c>
      <c r="U18" s="12" t="s">
        <v>361</v>
      </c>
      <c r="V18" s="12">
        <v>0.18300011236511604</v>
      </c>
      <c r="W18" s="12">
        <v>4.8199063511200894E-2</v>
      </c>
      <c r="X18" s="12">
        <v>3.7967565972021213</v>
      </c>
      <c r="Y18" s="12">
        <v>3.9110135823670536E-4</v>
      </c>
      <c r="Z18" s="12">
        <v>8.6236454715606967E-2</v>
      </c>
      <c r="AA18" s="12">
        <v>0.2797637700146251</v>
      </c>
      <c r="AB18" s="12">
        <v>8.6236454715606967E-2</v>
      </c>
      <c r="AC18" s="12">
        <v>0.2797637700146251</v>
      </c>
      <c r="AD18" s="11"/>
      <c r="AE18" s="11"/>
      <c r="AF18" s="11"/>
    </row>
    <row r="19" spans="1:32" x14ac:dyDescent="0.25">
      <c r="A19" s="1">
        <v>40989</v>
      </c>
      <c r="B19" s="3">
        <f t="shared" si="7"/>
        <v>81</v>
      </c>
      <c r="C19">
        <v>343</v>
      </c>
      <c r="D19" s="8">
        <v>0.13</v>
      </c>
      <c r="E19" s="8">
        <v>0.13</v>
      </c>
      <c r="F19" s="8">
        <v>0</v>
      </c>
      <c r="G19" t="str">
        <f t="shared" si="1"/>
        <v>FALSE</v>
      </c>
      <c r="H19">
        <f t="shared" si="2"/>
        <v>-2.0402208285265546</v>
      </c>
      <c r="I19">
        <f t="shared" si="3"/>
        <v>5.8377304471659395</v>
      </c>
      <c r="J19">
        <f t="shared" si="4"/>
        <v>-0.25515681354012487</v>
      </c>
      <c r="K19">
        <f t="shared" si="5"/>
        <v>0.96689968481950073</v>
      </c>
      <c r="L19">
        <f t="shared" si="6"/>
        <v>0.22503537950528854</v>
      </c>
      <c r="X19"/>
      <c r="Y19"/>
      <c r="Z19"/>
      <c r="AA19"/>
      <c r="AB19"/>
      <c r="AC19"/>
      <c r="AD19" s="11"/>
      <c r="AE19" s="11"/>
      <c r="AF19" s="11"/>
    </row>
    <row r="20" spans="1:32" x14ac:dyDescent="0.25">
      <c r="A20" s="1">
        <v>41009</v>
      </c>
      <c r="B20" s="3">
        <f t="shared" si="7"/>
        <v>101</v>
      </c>
      <c r="C20">
        <v>4.2</v>
      </c>
      <c r="D20" s="8">
        <v>0.14899999999999999</v>
      </c>
      <c r="E20" s="8">
        <v>0.14899999999999999</v>
      </c>
      <c r="F20" s="8">
        <v>0</v>
      </c>
      <c r="G20" t="str">
        <f t="shared" si="1"/>
        <v>FALSE</v>
      </c>
      <c r="H20">
        <f t="shared" si="2"/>
        <v>-1.9038089730366781</v>
      </c>
      <c r="I20">
        <f t="shared" si="3"/>
        <v>1.4350845252893227</v>
      </c>
      <c r="J20">
        <f t="shared" si="4"/>
        <v>-0.31619500849761017</v>
      </c>
      <c r="K20">
        <f t="shared" si="5"/>
        <v>0.94869421659520847</v>
      </c>
      <c r="L20">
        <f t="shared" si="6"/>
        <v>7.6162331748919579E-2</v>
      </c>
      <c r="X20"/>
      <c r="Y20"/>
      <c r="Z20"/>
      <c r="AA20"/>
      <c r="AB20"/>
      <c r="AC20"/>
      <c r="AD20" s="11"/>
      <c r="AE20" s="11"/>
      <c r="AF20" s="11"/>
    </row>
    <row r="21" spans="1:32" x14ac:dyDescent="0.25">
      <c r="A21" s="1">
        <v>41073</v>
      </c>
      <c r="B21" s="3">
        <f t="shared" si="7"/>
        <v>165</v>
      </c>
      <c r="C21">
        <v>0.09</v>
      </c>
      <c r="D21" s="8" t="s">
        <v>226</v>
      </c>
      <c r="E21" s="8">
        <v>0.01</v>
      </c>
      <c r="F21" s="8">
        <v>1</v>
      </c>
      <c r="G21" t="str">
        <f t="shared" si="1"/>
        <v>TRUE</v>
      </c>
      <c r="H21">
        <f t="shared" si="2"/>
        <v>-4.6051701859880909</v>
      </c>
      <c r="I21">
        <f t="shared" si="3"/>
        <v>-2.4079456086518722</v>
      </c>
      <c r="J21">
        <f t="shared" si="4"/>
        <v>-0.50171107528673742</v>
      </c>
      <c r="K21">
        <f t="shared" si="5"/>
        <v>0.86503525762515932</v>
      </c>
      <c r="L21">
        <f t="shared" si="6"/>
        <v>2.3951284014395398E-2</v>
      </c>
      <c r="X21"/>
      <c r="Y21"/>
      <c r="Z21"/>
      <c r="AA21"/>
      <c r="AB21"/>
      <c r="AC21"/>
    </row>
    <row r="22" spans="1:32" x14ac:dyDescent="0.25">
      <c r="A22" s="1">
        <v>41087</v>
      </c>
      <c r="B22" s="3">
        <f t="shared" si="7"/>
        <v>179</v>
      </c>
      <c r="C22">
        <v>0.09</v>
      </c>
      <c r="D22" s="8">
        <v>1.7999999999999999E-2</v>
      </c>
      <c r="E22" s="8">
        <v>1.7999999999999999E-2</v>
      </c>
      <c r="F22" s="8">
        <v>0</v>
      </c>
      <c r="G22" t="str">
        <f t="shared" si="1"/>
        <v>FALSE</v>
      </c>
      <c r="H22">
        <f t="shared" si="2"/>
        <v>-4.0173835210859723</v>
      </c>
      <c r="I22">
        <f t="shared" si="3"/>
        <v>-2.4079456086518722</v>
      </c>
      <c r="J22">
        <f t="shared" si="4"/>
        <v>-0.53977515159702316</v>
      </c>
      <c r="K22">
        <f t="shared" si="5"/>
        <v>0.84180923356685189</v>
      </c>
      <c r="L22">
        <f t="shared" si="6"/>
        <v>2.3605942228469134E-2</v>
      </c>
      <c r="U22" t="s">
        <v>313</v>
      </c>
      <c r="X22"/>
      <c r="Y22"/>
      <c r="Z22"/>
      <c r="AA22"/>
      <c r="AB22"/>
      <c r="AC22"/>
    </row>
    <row r="23" spans="1:32" ht="15.75" thickBot="1" x14ac:dyDescent="0.3">
      <c r="A23" s="1">
        <v>41199</v>
      </c>
      <c r="B23" s="3">
        <f t="shared" si="7"/>
        <v>291</v>
      </c>
      <c r="C23">
        <v>4.5</v>
      </c>
      <c r="D23" s="8">
        <v>0.46400000000000002</v>
      </c>
      <c r="E23" s="8">
        <v>0.46400000000000002</v>
      </c>
      <c r="F23" s="8">
        <v>0</v>
      </c>
      <c r="G23" t="str">
        <f t="shared" si="1"/>
        <v>FALSE</v>
      </c>
      <c r="H23">
        <f t="shared" si="2"/>
        <v>-0.76787072675588175</v>
      </c>
      <c r="I23">
        <f t="shared" si="3"/>
        <v>1.5040773967762742</v>
      </c>
      <c r="J23">
        <f t="shared" si="4"/>
        <v>-0.79977744775433834</v>
      </c>
      <c r="K23">
        <f t="shared" si="5"/>
        <v>0.60029662173258702</v>
      </c>
      <c r="L23">
        <f t="shared" si="6"/>
        <v>0.12452448148647652</v>
      </c>
      <c r="X23"/>
      <c r="Y23"/>
      <c r="Z23"/>
      <c r="AA23"/>
      <c r="AB23"/>
      <c r="AC23"/>
    </row>
    <row r="24" spans="1:32" x14ac:dyDescent="0.25">
      <c r="A24" s="1">
        <v>41206</v>
      </c>
      <c r="B24" s="3">
        <f t="shared" si="7"/>
        <v>298</v>
      </c>
      <c r="C24">
        <v>0.68</v>
      </c>
      <c r="D24" s="8">
        <v>0.45200000000000001</v>
      </c>
      <c r="E24" s="8">
        <v>0.45200000000000001</v>
      </c>
      <c r="F24" s="8">
        <v>0</v>
      </c>
      <c r="G24" t="str">
        <f t="shared" si="1"/>
        <v>FALSE</v>
      </c>
      <c r="H24">
        <f t="shared" si="2"/>
        <v>-0.79407309914990587</v>
      </c>
      <c r="I24">
        <f t="shared" si="3"/>
        <v>-0.38566248081198462</v>
      </c>
      <c r="J24">
        <f t="shared" si="4"/>
        <v>-0.81296244107098592</v>
      </c>
      <c r="K24">
        <f t="shared" si="5"/>
        <v>0.58231612497672058</v>
      </c>
      <c r="L24">
        <f t="shared" si="6"/>
        <v>9.8461421822187506E-2</v>
      </c>
      <c r="U24" s="14" t="s">
        <v>314</v>
      </c>
      <c r="V24" s="14"/>
      <c r="X24"/>
      <c r="Y24"/>
      <c r="Z24"/>
      <c r="AA24"/>
      <c r="AB24"/>
      <c r="AC24"/>
    </row>
    <row r="25" spans="1:32" x14ac:dyDescent="0.25">
      <c r="A25" s="1">
        <v>41261</v>
      </c>
      <c r="B25" s="3">
        <f t="shared" si="7"/>
        <v>353</v>
      </c>
      <c r="C25">
        <v>0.18</v>
      </c>
      <c r="D25" s="8">
        <v>0.315</v>
      </c>
      <c r="E25" s="8">
        <v>0.315</v>
      </c>
      <c r="F25" s="8">
        <v>0</v>
      </c>
      <c r="G25" t="str">
        <f t="shared" si="1"/>
        <v>FALSE</v>
      </c>
      <c r="H25">
        <f t="shared" si="2"/>
        <v>-1.155182640156504</v>
      </c>
      <c r="I25">
        <f t="shared" si="3"/>
        <v>-1.7147984280919266</v>
      </c>
      <c r="J25">
        <f t="shared" si="4"/>
        <v>-0.90201452558194417</v>
      </c>
      <c r="K25">
        <f t="shared" si="5"/>
        <v>0.4317056817314085</v>
      </c>
      <c r="L25">
        <f t="shared" si="6"/>
        <v>0.24581394291082351</v>
      </c>
      <c r="U25" s="11" t="s">
        <v>315</v>
      </c>
      <c r="V25" s="11">
        <v>0.75969044139586417</v>
      </c>
      <c r="X25"/>
      <c r="Y25"/>
      <c r="Z25"/>
      <c r="AA25"/>
      <c r="AB25"/>
      <c r="AC25"/>
    </row>
    <row r="26" spans="1:32" x14ac:dyDescent="0.25">
      <c r="A26" s="1">
        <v>41288</v>
      </c>
      <c r="B26" s="3">
        <f t="shared" ref="B26:B37" si="8">_xlfn.DAYS(A26,A$59)</f>
        <v>14</v>
      </c>
      <c r="C26">
        <v>39</v>
      </c>
      <c r="D26" s="8">
        <v>0.62</v>
      </c>
      <c r="E26" s="8">
        <v>0.62</v>
      </c>
      <c r="F26" s="8">
        <v>0</v>
      </c>
      <c r="G26" t="str">
        <f t="shared" si="1"/>
        <v>FALSE</v>
      </c>
      <c r="H26">
        <f t="shared" si="2"/>
        <v>-0.4780358009429998</v>
      </c>
      <c r="I26">
        <f t="shared" si="3"/>
        <v>3.6635616461296463</v>
      </c>
      <c r="J26">
        <f t="shared" si="4"/>
        <v>-4.4579521562331734E-2</v>
      </c>
      <c r="K26">
        <f t="shared" si="5"/>
        <v>0.99900583895054063</v>
      </c>
      <c r="L26">
        <f t="shared" si="6"/>
        <v>0.53854083006412412</v>
      </c>
      <c r="U26" s="11" t="s">
        <v>316</v>
      </c>
      <c r="V26" s="11">
        <v>0.57712956674824289</v>
      </c>
      <c r="X26"/>
      <c r="Y26"/>
      <c r="Z26"/>
      <c r="AA26"/>
      <c r="AB26"/>
      <c r="AC26"/>
    </row>
    <row r="27" spans="1:32" x14ac:dyDescent="0.25">
      <c r="A27" s="1">
        <v>41305</v>
      </c>
      <c r="B27" s="3">
        <f t="shared" si="8"/>
        <v>31</v>
      </c>
      <c r="C27" s="10">
        <v>42</v>
      </c>
      <c r="D27" s="8">
        <v>0.39100000000000001</v>
      </c>
      <c r="E27" s="8">
        <v>0.39100000000000001</v>
      </c>
      <c r="F27" s="8">
        <v>0</v>
      </c>
      <c r="G27" t="str">
        <f t="shared" si="1"/>
        <v>FALSE</v>
      </c>
      <c r="H27">
        <f t="shared" si="2"/>
        <v>-0.9390477189967712</v>
      </c>
      <c r="I27">
        <f t="shared" si="3"/>
        <v>3.7376696182833684</v>
      </c>
      <c r="J27">
        <f t="shared" si="4"/>
        <v>-9.8584133020042222E-2</v>
      </c>
      <c r="K27">
        <f t="shared" si="5"/>
        <v>0.99512871967232797</v>
      </c>
      <c r="L27">
        <f t="shared" si="6"/>
        <v>0.37258841226298478</v>
      </c>
      <c r="U27" s="11" t="s">
        <v>317</v>
      </c>
      <c r="V27" s="11">
        <v>0.55123954022262511</v>
      </c>
      <c r="X27"/>
      <c r="Y27"/>
      <c r="Z27"/>
      <c r="AA27"/>
      <c r="AB27"/>
      <c r="AC27"/>
    </row>
    <row r="28" spans="1:32" x14ac:dyDescent="0.25">
      <c r="A28" s="1">
        <v>41339</v>
      </c>
      <c r="B28" s="3">
        <f t="shared" si="8"/>
        <v>65</v>
      </c>
      <c r="C28">
        <v>6.7</v>
      </c>
      <c r="D28" s="8">
        <v>0.25800000000000001</v>
      </c>
      <c r="E28" s="8">
        <v>0.25800000000000001</v>
      </c>
      <c r="F28" s="8">
        <v>0</v>
      </c>
      <c r="G28" t="str">
        <f t="shared" si="1"/>
        <v>FALSE</v>
      </c>
      <c r="H28">
        <f t="shared" si="2"/>
        <v>-1.3547956940605197</v>
      </c>
      <c r="I28">
        <f t="shared" si="3"/>
        <v>1.9021075263969205</v>
      </c>
      <c r="J28">
        <f t="shared" si="4"/>
        <v>-0.20556887994617154</v>
      </c>
      <c r="K28">
        <f t="shared" si="5"/>
        <v>0.97864264959058289</v>
      </c>
      <c r="L28">
        <f t="shared" si="6"/>
        <v>0.13831069516483882</v>
      </c>
      <c r="U28" s="11" t="s">
        <v>318</v>
      </c>
      <c r="V28" s="11">
        <v>0.71885120931609037</v>
      </c>
      <c r="X28"/>
      <c r="Y28"/>
      <c r="Z28"/>
      <c r="AA28"/>
      <c r="AB28"/>
      <c r="AC28"/>
    </row>
    <row r="29" spans="1:32" ht="15.75" thickBot="1" x14ac:dyDescent="0.3">
      <c r="A29" s="1">
        <v>41344</v>
      </c>
      <c r="B29" s="3">
        <f t="shared" si="8"/>
        <v>70</v>
      </c>
      <c r="C29">
        <v>98</v>
      </c>
      <c r="D29" s="8">
        <v>0.255</v>
      </c>
      <c r="E29" s="8">
        <v>0.255</v>
      </c>
      <c r="F29" s="8">
        <v>0</v>
      </c>
      <c r="G29" t="str">
        <f t="shared" si="1"/>
        <v>FALSE</v>
      </c>
      <c r="H29">
        <f t="shared" si="2"/>
        <v>-1.3664917338237108</v>
      </c>
      <c r="I29">
        <f t="shared" si="3"/>
        <v>4.5849674786705723</v>
      </c>
      <c r="J29">
        <f t="shared" si="4"/>
        <v>-0.22112853712878547</v>
      </c>
      <c r="K29">
        <f t="shared" si="5"/>
        <v>0.97524467189894626</v>
      </c>
      <c r="L29">
        <f t="shared" si="6"/>
        <v>0.21048942176479715</v>
      </c>
      <c r="U29" s="12" t="s">
        <v>319</v>
      </c>
      <c r="V29" s="12">
        <v>53</v>
      </c>
      <c r="X29"/>
      <c r="Y29"/>
      <c r="Z29"/>
      <c r="AA29"/>
      <c r="AB29"/>
      <c r="AC29"/>
    </row>
    <row r="30" spans="1:32" x14ac:dyDescent="0.25">
      <c r="A30" s="1">
        <v>41367</v>
      </c>
      <c r="B30" s="3">
        <f t="shared" si="8"/>
        <v>93</v>
      </c>
      <c r="C30">
        <v>297</v>
      </c>
      <c r="D30" s="8">
        <v>0.14199999999999999</v>
      </c>
      <c r="E30" s="8">
        <v>0.14199999999999999</v>
      </c>
      <c r="F30" s="8">
        <v>0</v>
      </c>
      <c r="G30" t="str">
        <f t="shared" si="1"/>
        <v>FALSE</v>
      </c>
      <c r="H30">
        <f t="shared" si="2"/>
        <v>-1.9519282213808764</v>
      </c>
      <c r="I30">
        <f t="shared" si="3"/>
        <v>5.6937321388026998</v>
      </c>
      <c r="J30">
        <f t="shared" si="4"/>
        <v>-0.29191990883593821</v>
      </c>
      <c r="K30">
        <f t="shared" si="5"/>
        <v>0.95644276714564447</v>
      </c>
      <c r="L30">
        <f t="shared" si="6"/>
        <v>0.18611308221064837</v>
      </c>
      <c r="X30"/>
      <c r="Y30"/>
      <c r="Z30"/>
      <c r="AA30"/>
      <c r="AB30"/>
      <c r="AC30"/>
    </row>
    <row r="31" spans="1:32" ht="15.75" thickBot="1" x14ac:dyDescent="0.3">
      <c r="A31" s="1">
        <v>41389</v>
      </c>
      <c r="B31" s="3">
        <f t="shared" si="8"/>
        <v>115</v>
      </c>
      <c r="C31">
        <v>13</v>
      </c>
      <c r="D31" s="8">
        <v>8.8999999999999996E-2</v>
      </c>
      <c r="E31" s="8">
        <v>8.8999999999999996E-2</v>
      </c>
      <c r="F31" s="8">
        <v>0</v>
      </c>
      <c r="G31" t="str">
        <f t="shared" si="1"/>
        <v>FALSE</v>
      </c>
      <c r="H31">
        <f t="shared" si="2"/>
        <v>-2.4191189092499972</v>
      </c>
      <c r="I31">
        <f t="shared" si="3"/>
        <v>2.5649493574615367</v>
      </c>
      <c r="J31">
        <f t="shared" si="4"/>
        <v>-0.35817299402082758</v>
      </c>
      <c r="K31">
        <f t="shared" si="5"/>
        <v>0.93365523955802665</v>
      </c>
      <c r="L31">
        <f t="shared" si="6"/>
        <v>8.1174406278137851E-2</v>
      </c>
      <c r="U31" t="s">
        <v>320</v>
      </c>
      <c r="X31"/>
      <c r="Y31"/>
      <c r="Z31"/>
      <c r="AA31"/>
      <c r="AB31"/>
      <c r="AC31"/>
    </row>
    <row r="32" spans="1:32" x14ac:dyDescent="0.25">
      <c r="A32" s="1">
        <v>41416</v>
      </c>
      <c r="B32" s="3">
        <f t="shared" si="8"/>
        <v>142</v>
      </c>
      <c r="C32">
        <v>152</v>
      </c>
      <c r="D32" s="8">
        <v>0.11799999999999999</v>
      </c>
      <c r="E32" s="8">
        <v>0.11799999999999999</v>
      </c>
      <c r="F32" s="8">
        <v>0</v>
      </c>
      <c r="G32" t="str">
        <f t="shared" si="1"/>
        <v>FALSE</v>
      </c>
      <c r="H32">
        <f t="shared" si="2"/>
        <v>-2.1370706545164722</v>
      </c>
      <c r="I32">
        <f t="shared" si="3"/>
        <v>5.0238805208462765</v>
      </c>
      <c r="J32">
        <f t="shared" si="4"/>
        <v>-0.43704766007963558</v>
      </c>
      <c r="K32">
        <f t="shared" si="5"/>
        <v>0.89943834853697191</v>
      </c>
      <c r="L32">
        <f t="shared" si="6"/>
        <v>0.10493067130367295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8"/>
        <v>177</v>
      </c>
      <c r="C33">
        <v>3.3</v>
      </c>
      <c r="D33" s="8" t="s">
        <v>226</v>
      </c>
      <c r="E33" s="8">
        <v>0.01</v>
      </c>
      <c r="F33" s="8">
        <v>1</v>
      </c>
      <c r="G33" t="str">
        <f t="shared" si="1"/>
        <v>TRUE</v>
      </c>
      <c r="H33">
        <f t="shared" si="2"/>
        <v>-4.6051701859880909</v>
      </c>
      <c r="I33">
        <f t="shared" si="3"/>
        <v>1.1939224684724346</v>
      </c>
      <c r="J33">
        <f t="shared" si="4"/>
        <v>-0.53440139260433928</v>
      </c>
      <c r="K33">
        <f t="shared" si="5"/>
        <v>0.84523082739719269</v>
      </c>
      <c r="L33">
        <f t="shared" si="6"/>
        <v>4.6308440698084555E-2</v>
      </c>
      <c r="U33" s="11" t="s">
        <v>321</v>
      </c>
      <c r="V33" s="11">
        <v>3</v>
      </c>
      <c r="W33" s="11">
        <v>34.557323517953336</v>
      </c>
      <c r="X33" s="11">
        <v>11.519107839317778</v>
      </c>
      <c r="Y33" s="11">
        <v>22.291578812296009</v>
      </c>
      <c r="Z33" s="11">
        <v>3.0368660915912075E-9</v>
      </c>
      <c r="AA33"/>
      <c r="AB33"/>
      <c r="AC33"/>
    </row>
    <row r="34" spans="1:29" x14ac:dyDescent="0.25">
      <c r="A34" s="1">
        <v>41500</v>
      </c>
      <c r="B34" s="3">
        <f t="shared" si="8"/>
        <v>226</v>
      </c>
      <c r="C34">
        <v>68</v>
      </c>
      <c r="D34" s="8">
        <v>0.249</v>
      </c>
      <c r="E34" s="8">
        <v>0.249</v>
      </c>
      <c r="F34" s="8">
        <v>0</v>
      </c>
      <c r="G34" t="str">
        <f t="shared" si="1"/>
        <v>FALSE</v>
      </c>
      <c r="H34">
        <f t="shared" si="2"/>
        <v>-1.3903023825174294</v>
      </c>
      <c r="I34">
        <f t="shared" si="3"/>
        <v>4.219507705176107</v>
      </c>
      <c r="J34">
        <f t="shared" si="4"/>
        <v>-0.65929401638810392</v>
      </c>
      <c r="K34">
        <f t="shared" si="5"/>
        <v>0.75188523057368439</v>
      </c>
      <c r="L34">
        <f t="shared" si="6"/>
        <v>9.6218545267908254E-2</v>
      </c>
      <c r="U34" s="11" t="s">
        <v>322</v>
      </c>
      <c r="V34" s="11">
        <v>49</v>
      </c>
      <c r="W34" s="11">
        <v>25.320605995625069</v>
      </c>
      <c r="X34" s="11">
        <v>0.51674706113520552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8"/>
        <v>240</v>
      </c>
      <c r="C35">
        <v>2.2999999999999998</v>
      </c>
      <c r="D35" s="8">
        <v>5.7000000000000002E-2</v>
      </c>
      <c r="E35" s="8">
        <v>5.7000000000000002E-2</v>
      </c>
      <c r="F35" s="8">
        <v>0</v>
      </c>
      <c r="G35" t="str">
        <f t="shared" si="1"/>
        <v>FALSE</v>
      </c>
      <c r="H35">
        <f t="shared" si="2"/>
        <v>-2.864704011147587</v>
      </c>
      <c r="I35">
        <f t="shared" si="3"/>
        <v>0.83290912293510388</v>
      </c>
      <c r="J35">
        <f t="shared" si="4"/>
        <v>-0.6921572558055763</v>
      </c>
      <c r="K35">
        <f t="shared" si="5"/>
        <v>0.72174672374434368</v>
      </c>
      <c r="L35">
        <f t="shared" si="6"/>
        <v>5.7181936268715282E-2</v>
      </c>
      <c r="U35" s="12" t="s">
        <v>323</v>
      </c>
      <c r="V35" s="12">
        <v>52</v>
      </c>
      <c r="W35" s="12">
        <v>59.877929513578408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8"/>
        <v>302</v>
      </c>
      <c r="C36">
        <v>5.6</v>
      </c>
      <c r="D36" s="8">
        <v>0.19</v>
      </c>
      <c r="E36" s="8">
        <v>0.19</v>
      </c>
      <c r="F36" s="8">
        <v>0</v>
      </c>
      <c r="G36" t="str">
        <f t="shared" si="1"/>
        <v>FALSE</v>
      </c>
      <c r="H36">
        <f t="shared" si="2"/>
        <v>-1.6607312068216509</v>
      </c>
      <c r="I36">
        <f t="shared" si="3"/>
        <v>1.7227665977411035</v>
      </c>
      <c r="J36">
        <f t="shared" si="4"/>
        <v>-0.82031567643847203</v>
      </c>
      <c r="K36">
        <f t="shared" si="5"/>
        <v>0.5719109991854433</v>
      </c>
      <c r="L36">
        <f t="shared" si="6"/>
        <v>0.1567649215055176</v>
      </c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8"/>
        <v>337</v>
      </c>
      <c r="C37">
        <v>5.8</v>
      </c>
      <c r="D37" s="8">
        <v>0.191</v>
      </c>
      <c r="E37" s="8">
        <v>0.191</v>
      </c>
      <c r="F37" s="8">
        <v>0</v>
      </c>
      <c r="G37" t="str">
        <f t="shared" si="1"/>
        <v>FALSE</v>
      </c>
      <c r="H37">
        <f t="shared" si="2"/>
        <v>-1.6554818509355071</v>
      </c>
      <c r="I37">
        <f t="shared" si="3"/>
        <v>1.7578579175523736</v>
      </c>
      <c r="J37">
        <f t="shared" si="4"/>
        <v>-0.87885100281419271</v>
      </c>
      <c r="K37">
        <f t="shared" si="5"/>
        <v>0.47709633707720694</v>
      </c>
      <c r="L37">
        <f t="shared" si="6"/>
        <v>0.32183182469991067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9">_xlfn.DAYS(A38,A$60)</f>
        <v>50</v>
      </c>
      <c r="C38">
        <v>4.4000000000000004</v>
      </c>
      <c r="D38" s="8">
        <v>0.13600000000000001</v>
      </c>
      <c r="E38" s="8">
        <v>0.13600000000000001</v>
      </c>
      <c r="F38" s="8">
        <v>0</v>
      </c>
      <c r="G38" t="str">
        <f t="shared" si="1"/>
        <v>FALSE</v>
      </c>
      <c r="H38">
        <f t="shared" si="2"/>
        <v>-1.9951003932460849</v>
      </c>
      <c r="I38">
        <f t="shared" si="3"/>
        <v>1.4816045409242156</v>
      </c>
      <c r="J38">
        <f t="shared" si="4"/>
        <v>-0.15859290602857282</v>
      </c>
      <c r="K38">
        <f t="shared" si="5"/>
        <v>0.987344058653017</v>
      </c>
      <c r="L38">
        <f t="shared" si="6"/>
        <v>0.16684844287256709</v>
      </c>
      <c r="U38" s="11" t="s">
        <v>324</v>
      </c>
      <c r="V38" s="11">
        <v>11.034047309182901</v>
      </c>
      <c r="W38" s="11">
        <v>2.2253779117746926</v>
      </c>
      <c r="X38" s="11">
        <v>4.9582802322251318</v>
      </c>
      <c r="Y38" s="11">
        <v>8.9249246629674994E-6</v>
      </c>
      <c r="Z38" s="11">
        <v>6.561982964426103</v>
      </c>
      <c r="AA38" s="11">
        <v>15.506111653939698</v>
      </c>
      <c r="AB38" s="11">
        <v>6.561982964426103</v>
      </c>
      <c r="AC38" s="11">
        <v>15.506111653939698</v>
      </c>
    </row>
    <row r="39" spans="1:29" x14ac:dyDescent="0.25">
      <c r="A39" s="1">
        <v>41744</v>
      </c>
      <c r="B39" s="3">
        <f t="shared" si="9"/>
        <v>105</v>
      </c>
      <c r="C39">
        <v>40</v>
      </c>
      <c r="D39" s="8">
        <v>0.14499999999999999</v>
      </c>
      <c r="E39" s="8">
        <v>0.14499999999999999</v>
      </c>
      <c r="F39" s="8">
        <v>0</v>
      </c>
      <c r="G39" t="str">
        <f t="shared" si="1"/>
        <v>FALSE</v>
      </c>
      <c r="H39">
        <f t="shared" si="2"/>
        <v>-1.9310215365615626</v>
      </c>
      <c r="I39">
        <f t="shared" si="3"/>
        <v>3.6888794541139363</v>
      </c>
      <c r="J39">
        <f t="shared" si="4"/>
        <v>-0.32825654642240965</v>
      </c>
      <c r="K39">
        <f t="shared" si="5"/>
        <v>0.9445886087238361</v>
      </c>
      <c r="L39">
        <f t="shared" si="6"/>
        <v>0.11096886761783588</v>
      </c>
      <c r="U39" s="11" t="s">
        <v>361</v>
      </c>
      <c r="V39" s="11">
        <v>0.17389431502191594</v>
      </c>
      <c r="W39" s="11">
        <v>3.750822780266215E-2</v>
      </c>
      <c r="X39" s="11">
        <v>4.63616452200319</v>
      </c>
      <c r="Y39" s="11">
        <v>2.6603812391075915E-5</v>
      </c>
      <c r="Z39" s="11">
        <v>9.8518709241083635E-2</v>
      </c>
      <c r="AA39" s="11">
        <v>0.24926992080274823</v>
      </c>
      <c r="AB39" s="11">
        <v>9.8518709241083635E-2</v>
      </c>
      <c r="AC39" s="11">
        <v>0.24926992080274823</v>
      </c>
    </row>
    <row r="40" spans="1:29" x14ac:dyDescent="0.25">
      <c r="A40" s="1">
        <v>41751</v>
      </c>
      <c r="B40" s="3">
        <f t="shared" si="9"/>
        <v>112</v>
      </c>
      <c r="C40">
        <v>10</v>
      </c>
      <c r="D40" s="8">
        <v>7.0000000000000007E-2</v>
      </c>
      <c r="E40" s="8">
        <v>7.0000000000000007E-2</v>
      </c>
      <c r="F40" s="8">
        <v>0</v>
      </c>
      <c r="G40" t="str">
        <f t="shared" si="1"/>
        <v>FALSE</v>
      </c>
      <c r="H40">
        <f t="shared" si="2"/>
        <v>-2.6592600369327779</v>
      </c>
      <c r="I40">
        <f t="shared" si="3"/>
        <v>2.3025850929940459</v>
      </c>
      <c r="J40">
        <f t="shared" si="4"/>
        <v>-0.34923484031913793</v>
      </c>
      <c r="K40">
        <f t="shared" si="5"/>
        <v>0.93703523215899742</v>
      </c>
      <c r="L40">
        <f t="shared" si="6"/>
        <v>7.9578468624626794E-2</v>
      </c>
      <c r="U40" s="11" t="s">
        <v>364</v>
      </c>
      <c r="V40" s="11">
        <v>7.6770954035184111</v>
      </c>
      <c r="W40" s="11">
        <v>1.3749045199903638</v>
      </c>
      <c r="X40" s="11">
        <v>5.5837298458893834</v>
      </c>
      <c r="Y40" s="11">
        <v>1.0177964069375885E-6</v>
      </c>
      <c r="Z40" s="11">
        <v>4.9141213267287132</v>
      </c>
      <c r="AA40" s="11">
        <v>10.440069480308109</v>
      </c>
      <c r="AB40" s="11">
        <v>4.9141213267287132</v>
      </c>
      <c r="AC40" s="11">
        <v>10.440069480308109</v>
      </c>
    </row>
    <row r="41" spans="1:29" ht="15.75" thickBot="1" x14ac:dyDescent="0.3">
      <c r="A41" s="1">
        <v>41768</v>
      </c>
      <c r="B41" s="3">
        <f t="shared" si="9"/>
        <v>129</v>
      </c>
      <c r="C41">
        <v>193</v>
      </c>
      <c r="D41" s="8">
        <v>0.1</v>
      </c>
      <c r="E41" s="8">
        <v>0.1</v>
      </c>
      <c r="F41" s="8">
        <v>0</v>
      </c>
      <c r="G41" t="str">
        <f t="shared" si="1"/>
        <v>FALSE</v>
      </c>
      <c r="H41">
        <f t="shared" si="2"/>
        <v>-2.3025850929940455</v>
      </c>
      <c r="I41">
        <f t="shared" si="3"/>
        <v>5.2626901889048856</v>
      </c>
      <c r="J41">
        <f t="shared" si="4"/>
        <v>-0.39943881626490396</v>
      </c>
      <c r="K41">
        <f t="shared" si="5"/>
        <v>0.91675985517522107</v>
      </c>
      <c r="L41">
        <f t="shared" si="6"/>
        <v>0.11937770535340221</v>
      </c>
      <c r="U41" s="12" t="s">
        <v>365</v>
      </c>
      <c r="V41" s="12">
        <v>-11.995962023701704</v>
      </c>
      <c r="W41" s="12">
        <v>1.9128871446096449</v>
      </c>
      <c r="X41" s="12">
        <v>-6.2711289881921761</v>
      </c>
      <c r="Y41" s="12">
        <v>8.9285952576352274E-8</v>
      </c>
      <c r="Z41" s="12">
        <v>-15.840052660932104</v>
      </c>
      <c r="AA41" s="12">
        <v>-8.1518713864713046</v>
      </c>
      <c r="AB41" s="12">
        <v>-15.840052660932104</v>
      </c>
      <c r="AC41" s="12">
        <v>-8.1518713864713046</v>
      </c>
    </row>
    <row r="42" spans="1:29" x14ac:dyDescent="0.25">
      <c r="A42" s="1">
        <v>41799</v>
      </c>
      <c r="B42" s="3">
        <f t="shared" si="9"/>
        <v>160</v>
      </c>
      <c r="C42">
        <v>177</v>
      </c>
      <c r="D42" s="8">
        <v>0.22700000000000001</v>
      </c>
      <c r="E42" s="8">
        <v>0.22700000000000001</v>
      </c>
      <c r="F42" s="8">
        <v>0</v>
      </c>
      <c r="G42" t="str">
        <f t="shared" si="1"/>
        <v>FALSE</v>
      </c>
      <c r="H42">
        <f t="shared" si="2"/>
        <v>-1.4828052615007343</v>
      </c>
      <c r="I42">
        <f t="shared" si="3"/>
        <v>5.1761497325738288</v>
      </c>
      <c r="J42">
        <f t="shared" si="4"/>
        <v>-0.48787101332710314</v>
      </c>
      <c r="K42">
        <f t="shared" si="5"/>
        <v>0.8729157315315067</v>
      </c>
      <c r="L42">
        <f t="shared" si="6"/>
        <v>0.10013803287441091</v>
      </c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9"/>
        <v>169</v>
      </c>
      <c r="C43">
        <v>6.2</v>
      </c>
      <c r="D43" s="8">
        <v>0.17100000000000001</v>
      </c>
      <c r="E43" s="8">
        <v>0.17100000000000001</v>
      </c>
      <c r="F43" s="8">
        <v>0</v>
      </c>
      <c r="G43" t="str">
        <f t="shared" si="1"/>
        <v>FALSE</v>
      </c>
      <c r="H43">
        <f t="shared" si="2"/>
        <v>-1.7660917224794772</v>
      </c>
      <c r="I43">
        <f t="shared" si="3"/>
        <v>1.824549292051046</v>
      </c>
      <c r="J43">
        <f t="shared" si="4"/>
        <v>-0.51269166608656169</v>
      </c>
      <c r="K43">
        <f t="shared" si="5"/>
        <v>0.85857280152901738</v>
      </c>
      <c r="L43">
        <f t="shared" si="6"/>
        <v>5.2475805764800924E-2</v>
      </c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9"/>
        <v>190</v>
      </c>
      <c r="C44">
        <v>491</v>
      </c>
      <c r="D44" s="8">
        <v>0.157</v>
      </c>
      <c r="E44" s="8">
        <v>0.157</v>
      </c>
      <c r="F44" s="8">
        <v>0</v>
      </c>
      <c r="G44" t="str">
        <f t="shared" si="1"/>
        <v>FALSE</v>
      </c>
      <c r="H44">
        <f t="shared" si="2"/>
        <v>-1.8515094736338289</v>
      </c>
      <c r="I44">
        <f t="shared" si="3"/>
        <v>6.1964441277945204</v>
      </c>
      <c r="J44">
        <f t="shared" si="4"/>
        <v>-0.56893344383799516</v>
      </c>
      <c r="K44">
        <f t="shared" si="5"/>
        <v>0.82238357016822672</v>
      </c>
      <c r="L44">
        <f t="shared" si="6"/>
        <v>0.1190704106530827</v>
      </c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9"/>
        <v>218</v>
      </c>
      <c r="C45">
        <v>2.4</v>
      </c>
      <c r="D45" s="8">
        <v>6.5000000000000002E-2</v>
      </c>
      <c r="E45" s="8">
        <v>6.5000000000000002E-2</v>
      </c>
      <c r="F45" s="8">
        <v>0</v>
      </c>
      <c r="G45" t="str">
        <f t="shared" si="1"/>
        <v>FALSE</v>
      </c>
      <c r="H45">
        <f t="shared" si="2"/>
        <v>-2.7333680090865</v>
      </c>
      <c r="I45">
        <f t="shared" si="3"/>
        <v>0.87546873735389985</v>
      </c>
      <c r="J45">
        <f t="shared" si="4"/>
        <v>-0.63992215997187174</v>
      </c>
      <c r="K45">
        <f t="shared" si="5"/>
        <v>0.76843973685444855</v>
      </c>
      <c r="L45">
        <f t="shared" si="6"/>
        <v>4.890085831280553E-2</v>
      </c>
    </row>
    <row r="46" spans="1:29" x14ac:dyDescent="0.25">
      <c r="A46" s="1">
        <v>41926</v>
      </c>
      <c r="B46" s="3">
        <f t="shared" si="9"/>
        <v>287</v>
      </c>
      <c r="C46">
        <v>144</v>
      </c>
      <c r="D46" s="8">
        <v>0.19600000000000001</v>
      </c>
      <c r="E46" s="8">
        <v>0.19600000000000001</v>
      </c>
      <c r="F46" s="8">
        <v>0</v>
      </c>
      <c r="G46" t="str">
        <f t="shared" si="1"/>
        <v>FALSE</v>
      </c>
      <c r="H46">
        <f t="shared" si="2"/>
        <v>-1.6296406197516198</v>
      </c>
      <c r="I46">
        <f t="shared" si="3"/>
        <v>4.9698132995760007</v>
      </c>
      <c r="J46">
        <f t="shared" si="4"/>
        <v>-0.79206422151717726</v>
      </c>
      <c r="K46">
        <f t="shared" si="5"/>
        <v>0.6104377683207256</v>
      </c>
      <c r="L46">
        <f t="shared" si="6"/>
        <v>0.22317171418537005</v>
      </c>
    </row>
    <row r="47" spans="1:29" x14ac:dyDescent="0.25">
      <c r="A47" s="1">
        <v>41941</v>
      </c>
      <c r="B47" s="3">
        <f t="shared" si="9"/>
        <v>302</v>
      </c>
      <c r="C47">
        <v>3.5</v>
      </c>
      <c r="D47" s="8">
        <v>0.17</v>
      </c>
      <c r="E47" s="8">
        <v>0.17</v>
      </c>
      <c r="F47" s="8">
        <v>0</v>
      </c>
      <c r="G47" t="str">
        <f t="shared" si="1"/>
        <v>FALSE</v>
      </c>
      <c r="H47">
        <f t="shared" si="2"/>
        <v>-1.7719568419318752</v>
      </c>
      <c r="I47">
        <f t="shared" si="3"/>
        <v>1.2527629684953681</v>
      </c>
      <c r="J47">
        <f t="shared" si="4"/>
        <v>-0.82031567643847203</v>
      </c>
      <c r="K47">
        <f t="shared" si="5"/>
        <v>0.5719109991854433</v>
      </c>
      <c r="L47">
        <f t="shared" si="6"/>
        <v>0.14357487689609205</v>
      </c>
    </row>
    <row r="48" spans="1:29" x14ac:dyDescent="0.25">
      <c r="A48" s="1">
        <v>41996</v>
      </c>
      <c r="B48" s="3">
        <f t="shared" si="9"/>
        <v>357</v>
      </c>
      <c r="C48">
        <v>8.4</v>
      </c>
      <c r="D48" s="8">
        <v>0.33500000000000002</v>
      </c>
      <c r="E48" s="8">
        <v>0.33500000000000002</v>
      </c>
      <c r="F48" s="8">
        <v>0</v>
      </c>
      <c r="G48" t="str">
        <f t="shared" si="1"/>
        <v>FALSE</v>
      </c>
      <c r="H48">
        <f t="shared" si="2"/>
        <v>-1.0936247471570706</v>
      </c>
      <c r="I48">
        <f t="shared" si="3"/>
        <v>2.1282317058492679</v>
      </c>
      <c r="J48">
        <f t="shared" si="4"/>
        <v>-0.90744162255338412</v>
      </c>
      <c r="K48">
        <f t="shared" si="5"/>
        <v>0.42017817846442418</v>
      </c>
      <c r="L48">
        <f t="shared" si="6"/>
        <v>0.55743240584500209</v>
      </c>
    </row>
    <row r="49" spans="1:12" x14ac:dyDescent="0.25">
      <c r="A49" s="1">
        <v>42054</v>
      </c>
      <c r="B49" s="3">
        <f t="shared" ref="B49:B54" si="10">_xlfn.DAYS(A49,A$61)</f>
        <v>50</v>
      </c>
      <c r="C49">
        <v>3.3</v>
      </c>
      <c r="D49" s="8">
        <v>0.22</v>
      </c>
      <c r="E49" s="8">
        <v>0.22</v>
      </c>
      <c r="F49" s="8">
        <v>0</v>
      </c>
      <c r="G49" t="str">
        <f t="shared" si="1"/>
        <v>FALSE</v>
      </c>
      <c r="H49">
        <f t="shared" si="2"/>
        <v>-1.5141277326297755</v>
      </c>
      <c r="I49">
        <f t="shared" si="3"/>
        <v>1.1939224684724346</v>
      </c>
      <c r="J49">
        <f t="shared" si="4"/>
        <v>-0.15859290602857282</v>
      </c>
      <c r="K49">
        <f t="shared" si="5"/>
        <v>0.987344058653017</v>
      </c>
      <c r="L49">
        <f t="shared" si="6"/>
        <v>0.15810973623865926</v>
      </c>
    </row>
    <row r="50" spans="1:12" x14ac:dyDescent="0.25">
      <c r="A50" s="1">
        <v>42090</v>
      </c>
      <c r="B50" s="3">
        <f t="shared" si="10"/>
        <v>86</v>
      </c>
      <c r="C50">
        <v>51</v>
      </c>
      <c r="D50" s="8">
        <v>0.15</v>
      </c>
      <c r="E50" s="8">
        <v>0.15</v>
      </c>
      <c r="F50" s="8">
        <v>0</v>
      </c>
      <c r="G50" t="str">
        <f t="shared" si="1"/>
        <v>FALSE</v>
      </c>
      <c r="H50">
        <f t="shared" si="2"/>
        <v>-1.8971199848858813</v>
      </c>
      <c r="I50">
        <f t="shared" si="3"/>
        <v>3.9318256327243257</v>
      </c>
      <c r="J50">
        <f t="shared" si="4"/>
        <v>-0.27052316490983014</v>
      </c>
      <c r="K50">
        <f t="shared" si="5"/>
        <v>0.96271346580754169</v>
      </c>
      <c r="L50">
        <f t="shared" si="6"/>
        <v>0.14685363890680289</v>
      </c>
    </row>
    <row r="51" spans="1:12" x14ac:dyDescent="0.25">
      <c r="A51" s="1">
        <v>42107</v>
      </c>
      <c r="B51" s="3">
        <f t="shared" si="10"/>
        <v>103</v>
      </c>
      <c r="C51">
        <v>4.5999999999999996</v>
      </c>
      <c r="D51" s="8">
        <v>0.14499999999999999</v>
      </c>
      <c r="E51" s="8">
        <v>0.14499999999999999</v>
      </c>
      <c r="F51" s="8">
        <v>0</v>
      </c>
      <c r="G51" t="str">
        <f t="shared" si="1"/>
        <v>FALSE</v>
      </c>
      <c r="H51">
        <f t="shared" si="2"/>
        <v>-1.9310215365615626</v>
      </c>
      <c r="I51">
        <f t="shared" si="3"/>
        <v>1.5260563034950492</v>
      </c>
      <c r="J51">
        <f t="shared" si="4"/>
        <v>-0.32223231629318544</v>
      </c>
      <c r="K51">
        <f t="shared" si="5"/>
        <v>0.94666062257618411</v>
      </c>
      <c r="L51">
        <f t="shared" si="6"/>
        <v>7.5720519790737129E-2</v>
      </c>
    </row>
    <row r="52" spans="1:12" x14ac:dyDescent="0.25">
      <c r="A52" s="1">
        <v>42108</v>
      </c>
      <c r="B52" s="3">
        <f t="shared" si="10"/>
        <v>104</v>
      </c>
      <c r="C52">
        <v>312</v>
      </c>
      <c r="D52" s="8">
        <v>0.17599999999999999</v>
      </c>
      <c r="E52" s="8">
        <v>0.17599999999999999</v>
      </c>
      <c r="F52" s="8">
        <v>0</v>
      </c>
      <c r="G52" t="str">
        <f t="shared" si="1"/>
        <v>FALSE</v>
      </c>
      <c r="H52">
        <f t="shared" si="2"/>
        <v>-1.7372712839439852</v>
      </c>
      <c r="I52">
        <f t="shared" si="3"/>
        <v>5.7430031878094825</v>
      </c>
      <c r="J52">
        <f t="shared" si="4"/>
        <v>-0.32524608135934269</v>
      </c>
      <c r="K52">
        <f t="shared" si="5"/>
        <v>0.94562941290993685</v>
      </c>
      <c r="L52">
        <f t="shared" si="6"/>
        <v>0.16474877252329354</v>
      </c>
    </row>
    <row r="53" spans="1:12" x14ac:dyDescent="0.25">
      <c r="A53" s="1">
        <v>42132</v>
      </c>
      <c r="B53" s="3">
        <f t="shared" si="10"/>
        <v>128</v>
      </c>
      <c r="C53">
        <v>3940</v>
      </c>
      <c r="D53" s="8">
        <v>0.10199999999999999</v>
      </c>
      <c r="E53" s="8">
        <v>0.10199999999999999</v>
      </c>
      <c r="F53" s="8">
        <v>0</v>
      </c>
      <c r="G53" t="str">
        <f t="shared" si="1"/>
        <v>FALSE</v>
      </c>
      <c r="H53">
        <f t="shared" si="2"/>
        <v>-2.2827824656978661</v>
      </c>
      <c r="I53">
        <f t="shared" si="3"/>
        <v>8.2789360022919798</v>
      </c>
      <c r="J53">
        <f t="shared" si="4"/>
        <v>-0.3965166330665959</v>
      </c>
      <c r="K53">
        <f t="shared" si="5"/>
        <v>0.91802753755077005</v>
      </c>
      <c r="L53">
        <f t="shared" si="6"/>
        <v>0.21142191142301336</v>
      </c>
    </row>
    <row r="54" spans="1:12" x14ac:dyDescent="0.25">
      <c r="A54" s="1">
        <v>42135</v>
      </c>
      <c r="B54" s="3">
        <f t="shared" si="10"/>
        <v>131</v>
      </c>
      <c r="C54">
        <v>601</v>
      </c>
      <c r="D54" s="8">
        <v>5.8999999999999997E-2</v>
      </c>
      <c r="E54" s="8">
        <v>5.8999999999999997E-2</v>
      </c>
      <c r="F54" s="8">
        <v>0</v>
      </c>
      <c r="G54" t="str">
        <f t="shared" si="1"/>
        <v>FALSE</v>
      </c>
      <c r="H54">
        <f t="shared" si="2"/>
        <v>-2.8302178350764176</v>
      </c>
      <c r="I54">
        <f t="shared" si="3"/>
        <v>6.3985949345352076</v>
      </c>
      <c r="J54">
        <f t="shared" si="4"/>
        <v>-0.4052709947272618</v>
      </c>
      <c r="K54">
        <f t="shared" si="5"/>
        <v>0.91419659856771274</v>
      </c>
      <c r="L54">
        <f t="shared" si="6"/>
        <v>0.14548895015619825</v>
      </c>
    </row>
    <row r="57" spans="1:12" x14ac:dyDescent="0.25">
      <c r="A57" s="1">
        <v>40543</v>
      </c>
    </row>
    <row r="58" spans="1:12" x14ac:dyDescent="0.25">
      <c r="A58" s="1">
        <v>40908</v>
      </c>
    </row>
    <row r="59" spans="1:12" x14ac:dyDescent="0.25">
      <c r="A59" s="1">
        <v>41274</v>
      </c>
    </row>
    <row r="60" spans="1:12" x14ac:dyDescent="0.25">
      <c r="A60" s="1">
        <v>41639</v>
      </c>
    </row>
    <row r="61" spans="1:12" x14ac:dyDescent="0.25">
      <c r="A61" s="1">
        <v>42004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workbookViewId="0">
      <selection activeCell="Y28" sqref="Y28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265</v>
      </c>
      <c r="E1" t="s">
        <v>266</v>
      </c>
      <c r="F1" t="s">
        <v>352</v>
      </c>
      <c r="G1" t="s">
        <v>351</v>
      </c>
      <c r="H1" s="8" t="s">
        <v>368</v>
      </c>
      <c r="I1" s="8" t="s">
        <v>361</v>
      </c>
      <c r="J1" s="24" t="s">
        <v>362</v>
      </c>
      <c r="K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>
        <v>0.28999999999999998</v>
      </c>
      <c r="E2">
        <v>0.03</v>
      </c>
      <c r="F2">
        <f>D2-E2</f>
        <v>0.26</v>
      </c>
      <c r="G2">
        <v>0.28999999999999998</v>
      </c>
      <c r="H2">
        <f>LN(G2)</f>
        <v>-1.2378743560016174</v>
      </c>
      <c r="I2">
        <f>LN(C2)</f>
        <v>1.1939224684724346</v>
      </c>
      <c r="J2">
        <f>SIN(2*3.14*B2)</f>
        <v>-0.17115966941084268</v>
      </c>
      <c r="K2">
        <f>COS(2*3.14*B2)</f>
        <v>0.9852433037413505</v>
      </c>
      <c r="L2">
        <f>-1.132+0.07957*LN(C2)-1.0457*J2+1.2535*K2</f>
        <v>0.37698455835905276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0.33</v>
      </c>
      <c r="E3">
        <v>0.06</v>
      </c>
      <c r="F3">
        <f t="shared" ref="F3:F54" si="1">D3-E3</f>
        <v>0.27</v>
      </c>
      <c r="G3">
        <v>0.33</v>
      </c>
      <c r="H3">
        <f t="shared" ref="H3:H54" si="2">LN(G3)</f>
        <v>-1.1086626245216111</v>
      </c>
      <c r="I3">
        <f t="shared" ref="I3:I54" si="3">LN(C3)</f>
        <v>0.95551144502743635</v>
      </c>
      <c r="J3">
        <f t="shared" ref="J3:J54" si="4">SIN(2*3.14*B3)</f>
        <v>-0.31619500849761017</v>
      </c>
      <c r="K3">
        <f t="shared" ref="K3:K54" si="5">COS(2*3.14*B3)</f>
        <v>0.94869421659520847</v>
      </c>
      <c r="L3">
        <f t="shared" ref="L3:L54" si="6">-1.132+0.07957*LN(C3)-1.0457*J3+1.2535*K3</f>
        <v>0.46386336656887828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0.96</v>
      </c>
      <c r="E4">
        <v>0.05</v>
      </c>
      <c r="F4">
        <f t="shared" si="1"/>
        <v>0.90999999999999992</v>
      </c>
      <c r="G4">
        <v>0.96</v>
      </c>
      <c r="H4">
        <f t="shared" si="2"/>
        <v>-4.0821994520255166E-2</v>
      </c>
      <c r="I4">
        <f t="shared" si="3"/>
        <v>3.7376696182833684</v>
      </c>
      <c r="J4">
        <f t="shared" si="4"/>
        <v>-0.32825654642240965</v>
      </c>
      <c r="K4">
        <f t="shared" si="5"/>
        <v>0.9445886087238361</v>
      </c>
      <c r="L4">
        <f t="shared" si="6"/>
        <v>0.69270606315604999</v>
      </c>
      <c r="U4" s="11" t="s">
        <v>315</v>
      </c>
      <c r="V4" s="11">
        <v>0.57599048794281904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0.43</v>
      </c>
      <c r="E5">
        <v>7.0000000000000007E-2</v>
      </c>
      <c r="F5">
        <f t="shared" si="1"/>
        <v>0.36</v>
      </c>
      <c r="G5">
        <v>0.43</v>
      </c>
      <c r="H5">
        <f t="shared" si="2"/>
        <v>-0.84397007029452897</v>
      </c>
      <c r="I5">
        <f t="shared" si="3"/>
        <v>1.9169226121820611</v>
      </c>
      <c r="J5">
        <f t="shared" si="4"/>
        <v>-0.343258303815903</v>
      </c>
      <c r="K5">
        <f t="shared" si="5"/>
        <v>0.93924104300303513</v>
      </c>
      <c r="L5">
        <f t="shared" si="6"/>
        <v>0.55681338795592117</v>
      </c>
      <c r="U5" s="11" t="s">
        <v>316</v>
      </c>
      <c r="V5" s="11">
        <v>0.33176504220060671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0.88</v>
      </c>
      <c r="E6">
        <v>0.03</v>
      </c>
      <c r="F6">
        <f t="shared" si="1"/>
        <v>0.85</v>
      </c>
      <c r="G6">
        <v>0.88</v>
      </c>
      <c r="H6">
        <f t="shared" si="2"/>
        <v>-0.12783337150988489</v>
      </c>
      <c r="I6">
        <f t="shared" si="3"/>
        <v>6.1398845522262553</v>
      </c>
      <c r="J6">
        <f t="shared" si="4"/>
        <v>-0.36114515068696479</v>
      </c>
      <c r="K6">
        <f t="shared" si="5"/>
        <v>0.93250961396400067</v>
      </c>
      <c r="L6">
        <f t="shared" si="6"/>
        <v>0.90310089899787727</v>
      </c>
      <c r="U6" s="11" t="s">
        <v>317</v>
      </c>
      <c r="V6" s="11">
        <v>0.31866239596924606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0.94</v>
      </c>
      <c r="E7">
        <v>0.04</v>
      </c>
      <c r="F7">
        <f t="shared" si="1"/>
        <v>0.89999999999999991</v>
      </c>
      <c r="G7">
        <v>0.94</v>
      </c>
      <c r="H7">
        <f t="shared" si="2"/>
        <v>-6.1875403718087529E-2</v>
      </c>
      <c r="I7">
        <f t="shared" si="3"/>
        <v>6.0776422433490342</v>
      </c>
      <c r="J7">
        <f t="shared" si="4"/>
        <v>-0.3789000887759551</v>
      </c>
      <c r="K7">
        <f t="shared" si="5"/>
        <v>0.92543758445698177</v>
      </c>
      <c r="L7">
        <f t="shared" si="6"/>
        <v>0.90784982825312577</v>
      </c>
      <c r="U7" s="11" t="s">
        <v>318</v>
      </c>
      <c r="V7" s="11">
        <v>0.28830937844733251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0.48</v>
      </c>
      <c r="E8">
        <v>0.06</v>
      </c>
      <c r="F8">
        <f t="shared" si="1"/>
        <v>0.42</v>
      </c>
      <c r="G8">
        <v>0.48</v>
      </c>
      <c r="H8">
        <f t="shared" si="2"/>
        <v>-0.73396917508020043</v>
      </c>
      <c r="I8">
        <f t="shared" si="3"/>
        <v>2.7080502011022101</v>
      </c>
      <c r="J8">
        <f t="shared" si="4"/>
        <v>-0.43991042548333131</v>
      </c>
      <c r="K8">
        <f t="shared" si="5"/>
        <v>0.89804165691301563</v>
      </c>
      <c r="L8">
        <f t="shared" si="6"/>
        <v>0.66918910337008763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 t="s">
        <v>203</v>
      </c>
      <c r="E9" t="s">
        <v>204</v>
      </c>
      <c r="F9">
        <v>0.42</v>
      </c>
      <c r="G9" s="16">
        <v>0.43</v>
      </c>
      <c r="H9">
        <f t="shared" si="2"/>
        <v>-0.84397007029452897</v>
      </c>
      <c r="I9">
        <f t="shared" si="3"/>
        <v>0.74193734472937733</v>
      </c>
      <c r="J9">
        <f t="shared" si="4"/>
        <v>-0.48230014142624089</v>
      </c>
      <c r="K9">
        <f t="shared" si="5"/>
        <v>0.87600603512774278</v>
      </c>
      <c r="L9">
        <f t="shared" si="6"/>
        <v>0.52945077744216229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40771</v>
      </c>
      <c r="B10" s="3">
        <f t="shared" si="0"/>
        <v>228</v>
      </c>
      <c r="C10">
        <v>0.02</v>
      </c>
      <c r="D10">
        <v>0.52</v>
      </c>
      <c r="E10">
        <v>0.01</v>
      </c>
      <c r="F10">
        <f t="shared" si="1"/>
        <v>0.51</v>
      </c>
      <c r="G10">
        <v>0.52</v>
      </c>
      <c r="H10">
        <f t="shared" si="2"/>
        <v>-0.65392646740666394</v>
      </c>
      <c r="I10">
        <f t="shared" si="3"/>
        <v>-3.912023005428146</v>
      </c>
      <c r="J10">
        <f t="shared" si="4"/>
        <v>-0.66407057624574983</v>
      </c>
      <c r="K10">
        <f t="shared" si="5"/>
        <v>0.74766989357913671</v>
      </c>
      <c r="L10">
        <f t="shared" si="6"/>
        <v>0.18834314263971108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40820</v>
      </c>
      <c r="B11" s="3">
        <f t="shared" si="0"/>
        <v>277</v>
      </c>
      <c r="C11">
        <v>0.03</v>
      </c>
      <c r="D11">
        <v>0.53</v>
      </c>
      <c r="E11">
        <v>0.03</v>
      </c>
      <c r="F11">
        <f t="shared" si="1"/>
        <v>0.5</v>
      </c>
      <c r="G11">
        <v>0.53</v>
      </c>
      <c r="H11">
        <f t="shared" si="2"/>
        <v>-0.6348782724359695</v>
      </c>
      <c r="I11">
        <f t="shared" si="3"/>
        <v>-3.5065578973199818</v>
      </c>
      <c r="J11">
        <f t="shared" si="4"/>
        <v>-0.77222140397512284</v>
      </c>
      <c r="K11">
        <f t="shared" si="5"/>
        <v>0.63535352619049035</v>
      </c>
      <c r="L11">
        <f t="shared" si="6"/>
        <v>0.1929107553268149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40856</v>
      </c>
      <c r="B12" s="3">
        <f t="shared" si="0"/>
        <v>313</v>
      </c>
      <c r="C12">
        <v>90</v>
      </c>
      <c r="D12" t="s">
        <v>216</v>
      </c>
      <c r="E12" t="s">
        <v>204</v>
      </c>
      <c r="F12">
        <v>1.0900000000000001</v>
      </c>
      <c r="G12">
        <v>1.1000000000000001</v>
      </c>
      <c r="H12">
        <f t="shared" si="2"/>
        <v>9.5310179804324935E-2</v>
      </c>
      <c r="I12">
        <f t="shared" si="3"/>
        <v>4.499809670330265</v>
      </c>
      <c r="J12">
        <f t="shared" si="4"/>
        <v>-0.83984691643820719</v>
      </c>
      <c r="K12">
        <f t="shared" si="5"/>
        <v>0.54282332019657653</v>
      </c>
      <c r="L12">
        <f t="shared" si="6"/>
        <v>0.78470680785402136</v>
      </c>
      <c r="U12" s="11" t="s">
        <v>321</v>
      </c>
      <c r="V12" s="11">
        <v>1</v>
      </c>
      <c r="W12" s="11">
        <v>2.1046948927366502</v>
      </c>
      <c r="X12" s="11">
        <v>2.1046948927366502</v>
      </c>
      <c r="Y12" s="11">
        <v>25.320460946777345</v>
      </c>
      <c r="Z12" s="11">
        <v>6.3986686466984229E-6</v>
      </c>
      <c r="AA12"/>
      <c r="AB12"/>
      <c r="AC12"/>
    </row>
    <row r="13" spans="1:29" x14ac:dyDescent="0.25">
      <c r="A13" s="1">
        <v>40869</v>
      </c>
      <c r="B13" s="3">
        <f t="shared" si="0"/>
        <v>326</v>
      </c>
      <c r="C13" s="10">
        <v>1400</v>
      </c>
      <c r="D13">
        <v>1.1000000000000001</v>
      </c>
      <c r="E13">
        <v>0.01</v>
      </c>
      <c r="F13">
        <f t="shared" si="1"/>
        <v>1.0900000000000001</v>
      </c>
      <c r="G13">
        <v>1.1000000000000001</v>
      </c>
      <c r="H13">
        <f t="shared" si="2"/>
        <v>9.5310179804324935E-2</v>
      </c>
      <c r="I13">
        <f t="shared" si="3"/>
        <v>7.2442275156033498</v>
      </c>
      <c r="J13">
        <f t="shared" si="4"/>
        <v>-0.86159831859110203</v>
      </c>
      <c r="K13">
        <f t="shared" si="5"/>
        <v>0.50759071839523018</v>
      </c>
      <c r="L13">
        <f t="shared" si="6"/>
        <v>0.98166151067569507</v>
      </c>
      <c r="U13" s="11" t="s">
        <v>322</v>
      </c>
      <c r="V13" s="11">
        <v>51</v>
      </c>
      <c r="W13" s="11">
        <v>4.2392371827350468</v>
      </c>
      <c r="X13" s="11">
        <v>8.3122297700687187E-2</v>
      </c>
      <c r="Y13" s="11"/>
      <c r="Z13" s="11"/>
      <c r="AA13"/>
      <c r="AB13"/>
      <c r="AC13"/>
    </row>
    <row r="14" spans="1:29" ht="15.75" thickBot="1" x14ac:dyDescent="0.3">
      <c r="A14" s="1">
        <v>40882</v>
      </c>
      <c r="B14" s="3">
        <f t="shared" si="0"/>
        <v>339</v>
      </c>
      <c r="C14">
        <v>312</v>
      </c>
      <c r="D14">
        <v>0.64</v>
      </c>
      <c r="E14">
        <v>0.03</v>
      </c>
      <c r="F14">
        <f t="shared" si="1"/>
        <v>0.61</v>
      </c>
      <c r="G14">
        <v>0.64</v>
      </c>
      <c r="H14">
        <f t="shared" si="2"/>
        <v>-0.44628710262841947</v>
      </c>
      <c r="I14">
        <f t="shared" si="3"/>
        <v>5.7430031878094825</v>
      </c>
      <c r="J14">
        <f t="shared" si="4"/>
        <v>-0.88187254512727109</v>
      </c>
      <c r="K14">
        <f t="shared" si="5"/>
        <v>0.47148787275045489</v>
      </c>
      <c r="L14">
        <f t="shared" si="6"/>
        <v>0.83815493258628337</v>
      </c>
      <c r="U14" s="12" t="s">
        <v>323</v>
      </c>
      <c r="V14" s="12">
        <v>52</v>
      </c>
      <c r="W14" s="12">
        <v>6.343932075471697</v>
      </c>
      <c r="X14" s="12"/>
      <c r="Y14" s="12"/>
      <c r="Z14" s="12"/>
      <c r="AA14"/>
      <c r="AB14"/>
      <c r="AC14"/>
    </row>
    <row r="15" spans="1:29" ht="15.75" thickBot="1" x14ac:dyDescent="0.3">
      <c r="A15" s="1">
        <v>40885</v>
      </c>
      <c r="B15" s="3">
        <f t="shared" si="0"/>
        <v>342</v>
      </c>
      <c r="C15">
        <v>56</v>
      </c>
      <c r="D15">
        <v>0.26</v>
      </c>
      <c r="E15">
        <v>0.03</v>
      </c>
      <c r="F15">
        <f t="shared" si="1"/>
        <v>0.23</v>
      </c>
      <c r="G15">
        <v>0.26</v>
      </c>
      <c r="H15">
        <f t="shared" si="2"/>
        <v>-1.3470736479666092</v>
      </c>
      <c r="I15">
        <f t="shared" si="3"/>
        <v>4.0253516907351496</v>
      </c>
      <c r="J15">
        <f t="shared" si="4"/>
        <v>-0.88633771360557756</v>
      </c>
      <c r="K15">
        <f t="shared" si="5"/>
        <v>0.46303936921220556</v>
      </c>
      <c r="L15">
        <f t="shared" si="6"/>
        <v>0.69556043045664817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40933</v>
      </c>
      <c r="B16" s="3">
        <f t="shared" ref="B16:B25" si="7">_xlfn.DAYS(A16,A$58)</f>
        <v>25</v>
      </c>
      <c r="C16">
        <v>623</v>
      </c>
      <c r="D16">
        <v>0.9</v>
      </c>
      <c r="E16">
        <v>0.03</v>
      </c>
      <c r="F16">
        <f t="shared" si="1"/>
        <v>0.87</v>
      </c>
      <c r="G16">
        <v>0.9</v>
      </c>
      <c r="H16">
        <f t="shared" si="2"/>
        <v>-0.10536051565782628</v>
      </c>
      <c r="I16">
        <f t="shared" si="3"/>
        <v>6.4345465187874531</v>
      </c>
      <c r="J16">
        <f t="shared" si="4"/>
        <v>-7.95485428747221E-2</v>
      </c>
      <c r="K16">
        <f t="shared" si="5"/>
        <v>0.99683099336171754</v>
      </c>
      <c r="L16">
        <f t="shared" si="6"/>
        <v>0.71270842796292766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40946</v>
      </c>
      <c r="B17" s="3">
        <f t="shared" si="7"/>
        <v>38</v>
      </c>
      <c r="C17">
        <v>31</v>
      </c>
      <c r="D17">
        <v>0.27</v>
      </c>
      <c r="E17">
        <v>0.01</v>
      </c>
      <c r="F17">
        <f t="shared" si="1"/>
        <v>0.26</v>
      </c>
      <c r="G17">
        <v>0.27</v>
      </c>
      <c r="H17">
        <f t="shared" si="2"/>
        <v>-1.3093333199837622</v>
      </c>
      <c r="I17">
        <f t="shared" si="3"/>
        <v>3.4339872044851463</v>
      </c>
      <c r="J17">
        <f t="shared" si="4"/>
        <v>-0.12074632392877042</v>
      </c>
      <c r="K17">
        <f t="shared" si="5"/>
        <v>0.99268339628387481</v>
      </c>
      <c r="L17">
        <f t="shared" si="6"/>
        <v>0.51183543003503551</v>
      </c>
      <c r="U17" s="11" t="s">
        <v>324</v>
      </c>
      <c r="V17" s="11">
        <v>0.41669266107086689</v>
      </c>
      <c r="W17" s="11">
        <v>5.7847112992609161E-2</v>
      </c>
      <c r="X17" s="11">
        <v>7.2033441171749688</v>
      </c>
      <c r="Y17" s="11">
        <v>2.5981962655812513E-9</v>
      </c>
      <c r="Z17" s="11">
        <v>0.30055973586727847</v>
      </c>
      <c r="AA17" s="11">
        <v>0.53282558627445531</v>
      </c>
      <c r="AB17" s="11">
        <v>0.30055973586727847</v>
      </c>
      <c r="AC17" s="11">
        <v>0.53282558627445531</v>
      </c>
    </row>
    <row r="18" spans="1:29" ht="15.75" thickBot="1" x14ac:dyDescent="0.3">
      <c r="A18" s="1">
        <v>40980</v>
      </c>
      <c r="B18" s="3">
        <f t="shared" si="7"/>
        <v>72</v>
      </c>
      <c r="C18">
        <v>230</v>
      </c>
      <c r="D18">
        <v>0.8</v>
      </c>
      <c r="E18">
        <v>0.04</v>
      </c>
      <c r="F18">
        <f t="shared" si="1"/>
        <v>0.76</v>
      </c>
      <c r="G18">
        <v>0.8</v>
      </c>
      <c r="H18">
        <f t="shared" si="2"/>
        <v>-0.22314355131420971</v>
      </c>
      <c r="I18">
        <f t="shared" si="3"/>
        <v>5.4380793089231956</v>
      </c>
      <c r="J18">
        <f t="shared" si="4"/>
        <v>-0.22733691560899974</v>
      </c>
      <c r="K18">
        <f t="shared" si="5"/>
        <v>0.97381616684125061</v>
      </c>
      <c r="L18">
        <f t="shared" si="6"/>
        <v>0.75911274839885745</v>
      </c>
      <c r="U18" s="12" t="s">
        <v>361</v>
      </c>
      <c r="V18" s="12">
        <v>7.3086919339729869E-2</v>
      </c>
      <c r="W18" s="12">
        <v>1.4524589021304211E-2</v>
      </c>
      <c r="X18" s="12">
        <v>5.0319440524291785</v>
      </c>
      <c r="Y18" s="12">
        <v>6.3986686466983408E-6</v>
      </c>
      <c r="Z18" s="12">
        <v>4.3927590150051973E-2</v>
      </c>
      <c r="AA18" s="12">
        <v>0.10224624852940777</v>
      </c>
      <c r="AB18" s="12">
        <v>4.3927590150051973E-2</v>
      </c>
      <c r="AC18" s="12">
        <v>0.10224624852940777</v>
      </c>
    </row>
    <row r="19" spans="1:29" x14ac:dyDescent="0.25">
      <c r="A19" s="1">
        <v>40989</v>
      </c>
      <c r="B19" s="3">
        <f t="shared" si="7"/>
        <v>81</v>
      </c>
      <c r="C19">
        <v>343</v>
      </c>
      <c r="D19">
        <v>0.66</v>
      </c>
      <c r="E19">
        <v>0.02</v>
      </c>
      <c r="F19">
        <f t="shared" si="1"/>
        <v>0.64</v>
      </c>
      <c r="G19">
        <v>0.66</v>
      </c>
      <c r="H19">
        <f t="shared" si="2"/>
        <v>-0.41551544396166579</v>
      </c>
      <c r="I19">
        <f t="shared" si="3"/>
        <v>5.8377304471659395</v>
      </c>
      <c r="J19">
        <f t="shared" si="4"/>
        <v>-0.25515681354012487</v>
      </c>
      <c r="K19">
        <f t="shared" si="5"/>
        <v>0.96689968481950073</v>
      </c>
      <c r="L19">
        <f t="shared" si="6"/>
        <v>0.81133444652114661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41009</v>
      </c>
      <c r="B20" s="3">
        <f t="shared" si="7"/>
        <v>101</v>
      </c>
      <c r="C20">
        <v>4.2</v>
      </c>
      <c r="D20">
        <v>0.31</v>
      </c>
      <c r="E20">
        <v>0.02</v>
      </c>
      <c r="F20">
        <f t="shared" si="1"/>
        <v>0.28999999999999998</v>
      </c>
      <c r="G20">
        <v>0.31</v>
      </c>
      <c r="H20">
        <f t="shared" si="2"/>
        <v>-1.1711829815029451</v>
      </c>
      <c r="I20">
        <f t="shared" si="3"/>
        <v>1.4350845252893227</v>
      </c>
      <c r="J20">
        <f t="shared" si="4"/>
        <v>-0.31619500849761017</v>
      </c>
      <c r="K20">
        <f t="shared" si="5"/>
        <v>0.94869421659520847</v>
      </c>
      <c r="L20">
        <f t="shared" si="6"/>
        <v>0.50202299656531646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41073</v>
      </c>
      <c r="B21" s="3">
        <f t="shared" si="7"/>
        <v>165</v>
      </c>
      <c r="C21">
        <v>0.09</v>
      </c>
      <c r="D21" t="s">
        <v>225</v>
      </c>
      <c r="E21" t="s">
        <v>204</v>
      </c>
      <c r="F21">
        <v>0.46</v>
      </c>
      <c r="G21">
        <v>0.47</v>
      </c>
      <c r="H21">
        <f t="shared" si="2"/>
        <v>-0.75502258427803282</v>
      </c>
      <c r="I21">
        <f t="shared" si="3"/>
        <v>-2.4079456086518722</v>
      </c>
      <c r="J21">
        <f t="shared" si="4"/>
        <v>-0.50171107528673742</v>
      </c>
      <c r="K21">
        <f t="shared" si="5"/>
        <v>0.86503525762515932</v>
      </c>
      <c r="L21">
        <f t="shared" si="6"/>
        <v>0.28536073478004909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41087</v>
      </c>
      <c r="B22" s="3">
        <f t="shared" si="7"/>
        <v>179</v>
      </c>
      <c r="C22">
        <v>0.09</v>
      </c>
      <c r="D22" t="s">
        <v>229</v>
      </c>
      <c r="E22" t="s">
        <v>204</v>
      </c>
      <c r="F22">
        <v>0.6</v>
      </c>
      <c r="G22">
        <v>0.61</v>
      </c>
      <c r="H22">
        <f t="shared" si="2"/>
        <v>-0.49429632181478012</v>
      </c>
      <c r="I22">
        <f t="shared" si="3"/>
        <v>-2.4079456086518722</v>
      </c>
      <c r="J22">
        <f t="shared" si="4"/>
        <v>-0.53977515159702316</v>
      </c>
      <c r="K22">
        <f t="shared" si="5"/>
        <v>0.84180923356685189</v>
      </c>
      <c r="L22">
        <f t="shared" si="6"/>
        <v>0.29605051822062667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41199</v>
      </c>
      <c r="B23" s="3">
        <f t="shared" si="7"/>
        <v>291</v>
      </c>
      <c r="C23">
        <v>4.5</v>
      </c>
      <c r="D23">
        <v>0.86</v>
      </c>
      <c r="E23">
        <v>0.09</v>
      </c>
      <c r="F23">
        <f t="shared" si="1"/>
        <v>0.77</v>
      </c>
      <c r="G23">
        <v>0.86</v>
      </c>
      <c r="H23">
        <f t="shared" si="2"/>
        <v>-0.15082288973458366</v>
      </c>
      <c r="I23">
        <f t="shared" si="3"/>
        <v>1.5040773967762742</v>
      </c>
      <c r="J23">
        <f t="shared" si="4"/>
        <v>-0.79977744775433834</v>
      </c>
      <c r="K23">
        <f t="shared" si="5"/>
        <v>0.60029662173258702</v>
      </c>
      <c r="L23">
        <f t="shared" si="6"/>
        <v>0.57647853091999768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41206</v>
      </c>
      <c r="B24" s="3">
        <f t="shared" si="7"/>
        <v>298</v>
      </c>
      <c r="C24">
        <v>0.68</v>
      </c>
      <c r="D24">
        <v>0.74</v>
      </c>
      <c r="E24">
        <v>0.02</v>
      </c>
      <c r="F24">
        <f t="shared" si="1"/>
        <v>0.72</v>
      </c>
      <c r="G24">
        <v>0.74</v>
      </c>
      <c r="H24">
        <f t="shared" si="2"/>
        <v>-0.30110509278392161</v>
      </c>
      <c r="I24">
        <f t="shared" si="3"/>
        <v>-0.38566248081198462</v>
      </c>
      <c r="J24">
        <f t="shared" si="4"/>
        <v>-0.81296244107098592</v>
      </c>
      <c r="K24">
        <f t="shared" si="5"/>
        <v>0.58231612497672058</v>
      </c>
      <c r="L24">
        <f t="shared" si="6"/>
        <v>0.4173609236880399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41261</v>
      </c>
      <c r="B25" s="3">
        <f t="shared" si="7"/>
        <v>353</v>
      </c>
      <c r="C25">
        <v>0.18</v>
      </c>
      <c r="D25">
        <v>0.82</v>
      </c>
      <c r="E25">
        <v>0.03</v>
      </c>
      <c r="F25">
        <f t="shared" si="1"/>
        <v>0.78999999999999992</v>
      </c>
      <c r="G25">
        <v>0.82</v>
      </c>
      <c r="H25">
        <f t="shared" si="2"/>
        <v>-0.19845093872383832</v>
      </c>
      <c r="I25">
        <f t="shared" si="3"/>
        <v>-1.7147984280919266</v>
      </c>
      <c r="J25">
        <f t="shared" si="4"/>
        <v>-0.90201452558194417</v>
      </c>
      <c r="K25">
        <f t="shared" si="5"/>
        <v>0.4317056817314085</v>
      </c>
      <c r="L25">
        <f t="shared" si="6"/>
        <v>0.21593315052808504</v>
      </c>
      <c r="U25" s="11" t="s">
        <v>315</v>
      </c>
      <c r="V25" s="11">
        <v>0.61956134890905668</v>
      </c>
      <c r="W25"/>
      <c r="X25"/>
      <c r="Y25"/>
      <c r="Z25"/>
      <c r="AA25"/>
      <c r="AB25"/>
      <c r="AC25"/>
    </row>
    <row r="26" spans="1:29" x14ac:dyDescent="0.25">
      <c r="A26" s="1">
        <v>41288</v>
      </c>
      <c r="B26" s="3">
        <f t="shared" ref="B26:B37" si="8">_xlfn.DAYS(A26,A$59)</f>
        <v>14</v>
      </c>
      <c r="C26">
        <v>39</v>
      </c>
      <c r="D26">
        <v>1</v>
      </c>
      <c r="E26">
        <v>0.04</v>
      </c>
      <c r="F26">
        <f t="shared" si="1"/>
        <v>0.96</v>
      </c>
      <c r="G26">
        <v>1</v>
      </c>
      <c r="H26">
        <f t="shared" si="2"/>
        <v>0</v>
      </c>
      <c r="I26">
        <f t="shared" si="3"/>
        <v>3.6635616461296463</v>
      </c>
      <c r="J26">
        <f t="shared" si="4"/>
        <v>-4.4579521562331734E-2</v>
      </c>
      <c r="K26">
        <f t="shared" si="5"/>
        <v>0.99900583895054063</v>
      </c>
      <c r="L26">
        <f t="shared" si="6"/>
        <v>0.45838022500476905</v>
      </c>
      <c r="U26" s="11" t="s">
        <v>316</v>
      </c>
      <c r="V26" s="11">
        <v>0.38385626506200987</v>
      </c>
      <c r="W26"/>
      <c r="X26"/>
      <c r="Y26"/>
      <c r="Z26"/>
      <c r="AA26"/>
      <c r="AB26"/>
      <c r="AC26"/>
    </row>
    <row r="27" spans="1:29" x14ac:dyDescent="0.25">
      <c r="A27" s="1">
        <v>41305</v>
      </c>
      <c r="B27" s="3">
        <f t="shared" si="8"/>
        <v>31</v>
      </c>
      <c r="C27" s="10">
        <v>42</v>
      </c>
      <c r="D27">
        <v>1</v>
      </c>
      <c r="E27">
        <v>0.04</v>
      </c>
      <c r="F27">
        <f t="shared" si="1"/>
        <v>0.96</v>
      </c>
      <c r="G27">
        <v>1</v>
      </c>
      <c r="H27">
        <f t="shared" si="2"/>
        <v>0</v>
      </c>
      <c r="I27">
        <f t="shared" si="3"/>
        <v>3.7376696182833684</v>
      </c>
      <c r="J27">
        <f t="shared" si="4"/>
        <v>-9.8584133020042222E-2</v>
      </c>
      <c r="K27">
        <f t="shared" si="5"/>
        <v>0.99512871967232797</v>
      </c>
      <c r="L27">
        <f t="shared" si="6"/>
        <v>0.51588964953512906</v>
      </c>
      <c r="U27" s="11" t="s">
        <v>317</v>
      </c>
      <c r="V27" s="11">
        <v>0.34613317924947984</v>
      </c>
      <c r="W27"/>
      <c r="X27"/>
      <c r="Y27"/>
      <c r="Z27"/>
      <c r="AA27"/>
      <c r="AB27"/>
      <c r="AC27"/>
    </row>
    <row r="28" spans="1:29" x14ac:dyDescent="0.25">
      <c r="A28" s="1">
        <v>41339</v>
      </c>
      <c r="B28" s="3">
        <f t="shared" si="8"/>
        <v>65</v>
      </c>
      <c r="C28">
        <v>6.7</v>
      </c>
      <c r="D28" t="s">
        <v>238</v>
      </c>
      <c r="E28" t="s">
        <v>204</v>
      </c>
      <c r="F28">
        <v>0.28000000000000003</v>
      </c>
      <c r="G28">
        <v>0.28999999999999998</v>
      </c>
      <c r="H28">
        <f t="shared" si="2"/>
        <v>-1.2378743560016174</v>
      </c>
      <c r="I28">
        <f t="shared" si="3"/>
        <v>1.9021075263969205</v>
      </c>
      <c r="J28">
        <f t="shared" si="4"/>
        <v>-0.20556887994617154</v>
      </c>
      <c r="K28">
        <f t="shared" si="5"/>
        <v>0.97864264959058289</v>
      </c>
      <c r="L28">
        <f t="shared" si="6"/>
        <v>0.46104263489691033</v>
      </c>
      <c r="U28" s="11" t="s">
        <v>318</v>
      </c>
      <c r="V28" s="11">
        <v>0.28243742320018456</v>
      </c>
      <c r="W28"/>
      <c r="X28"/>
      <c r="Y28"/>
      <c r="Z28"/>
      <c r="AA28"/>
      <c r="AB28"/>
      <c r="AC28"/>
    </row>
    <row r="29" spans="1:29" ht="15.75" thickBot="1" x14ac:dyDescent="0.3">
      <c r="A29" s="1">
        <v>41344</v>
      </c>
      <c r="B29" s="3">
        <f t="shared" si="8"/>
        <v>70</v>
      </c>
      <c r="C29">
        <v>98</v>
      </c>
      <c r="D29">
        <v>0.82</v>
      </c>
      <c r="E29">
        <v>0.04</v>
      </c>
      <c r="F29">
        <f t="shared" si="1"/>
        <v>0.77999999999999992</v>
      </c>
      <c r="G29">
        <v>0.82</v>
      </c>
      <c r="H29">
        <f t="shared" si="2"/>
        <v>-0.19845093872383832</v>
      </c>
      <c r="I29">
        <f t="shared" si="3"/>
        <v>4.5849674786705723</v>
      </c>
      <c r="J29">
        <f t="shared" si="4"/>
        <v>-0.22112853712878547</v>
      </c>
      <c r="K29">
        <f t="shared" si="5"/>
        <v>0.97524467189894626</v>
      </c>
      <c r="L29">
        <f t="shared" si="6"/>
        <v>0.6865291697787177</v>
      </c>
      <c r="U29" s="12" t="s">
        <v>319</v>
      </c>
      <c r="V29" s="12">
        <v>53</v>
      </c>
      <c r="W29"/>
      <c r="X29"/>
      <c r="Y29"/>
      <c r="Z29"/>
      <c r="AA29"/>
      <c r="AB29"/>
      <c r="AC29"/>
    </row>
    <row r="30" spans="1:29" x14ac:dyDescent="0.25">
      <c r="A30" s="1">
        <v>41367</v>
      </c>
      <c r="B30" s="3">
        <f t="shared" si="8"/>
        <v>93</v>
      </c>
      <c r="C30">
        <v>297</v>
      </c>
      <c r="D30">
        <v>0.89</v>
      </c>
      <c r="E30">
        <v>0.03</v>
      </c>
      <c r="F30">
        <f t="shared" si="1"/>
        <v>0.86</v>
      </c>
      <c r="G30">
        <v>0.89</v>
      </c>
      <c r="H30">
        <f t="shared" si="2"/>
        <v>-0.11653381625595151</v>
      </c>
      <c r="I30">
        <f t="shared" si="3"/>
        <v>5.6937321388026998</v>
      </c>
      <c r="J30">
        <f t="shared" si="4"/>
        <v>-0.29191990883593821</v>
      </c>
      <c r="K30">
        <f t="shared" si="5"/>
        <v>0.95644276714564447</v>
      </c>
      <c r="L30">
        <f t="shared" si="6"/>
        <v>0.8252119235713371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41389</v>
      </c>
      <c r="B31" s="3">
        <f t="shared" si="8"/>
        <v>115</v>
      </c>
      <c r="C31">
        <v>13</v>
      </c>
      <c r="D31" t="s">
        <v>239</v>
      </c>
      <c r="E31" t="s">
        <v>204</v>
      </c>
      <c r="F31">
        <v>0.26</v>
      </c>
      <c r="G31">
        <v>0.27</v>
      </c>
      <c r="H31">
        <f t="shared" si="2"/>
        <v>-1.3093333199837622</v>
      </c>
      <c r="I31">
        <f t="shared" si="3"/>
        <v>2.5649493574615367</v>
      </c>
      <c r="J31">
        <f t="shared" si="4"/>
        <v>-0.35817299402082758</v>
      </c>
      <c r="K31">
        <f t="shared" si="5"/>
        <v>0.93365523955802665</v>
      </c>
      <c r="L31">
        <f t="shared" si="6"/>
        <v>0.61697136300678046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41416</v>
      </c>
      <c r="B32" s="3">
        <f t="shared" si="8"/>
        <v>142</v>
      </c>
      <c r="C32">
        <v>152</v>
      </c>
      <c r="D32">
        <v>0.81</v>
      </c>
      <c r="E32">
        <v>0.05</v>
      </c>
      <c r="F32">
        <f t="shared" si="1"/>
        <v>0.76</v>
      </c>
      <c r="G32">
        <v>0.81</v>
      </c>
      <c r="H32">
        <f t="shared" si="2"/>
        <v>-0.21072103131565253</v>
      </c>
      <c r="I32">
        <f t="shared" si="3"/>
        <v>5.0238805208462765</v>
      </c>
      <c r="J32">
        <f t="shared" si="4"/>
        <v>-0.43704766007963558</v>
      </c>
      <c r="K32">
        <f t="shared" si="5"/>
        <v>0.89943834853697191</v>
      </c>
      <c r="L32">
        <f t="shared" si="6"/>
        <v>0.85221688108010762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8"/>
        <v>177</v>
      </c>
      <c r="C33">
        <v>3.3</v>
      </c>
      <c r="D33" t="s">
        <v>241</v>
      </c>
      <c r="E33" t="s">
        <v>204</v>
      </c>
      <c r="F33">
        <v>0.72</v>
      </c>
      <c r="G33">
        <v>0.73</v>
      </c>
      <c r="H33">
        <f t="shared" si="2"/>
        <v>-0.31471074483970024</v>
      </c>
      <c r="I33">
        <f t="shared" si="3"/>
        <v>1.1939224684724346</v>
      </c>
      <c r="J33">
        <f t="shared" si="4"/>
        <v>-0.53440139260433928</v>
      </c>
      <c r="K33">
        <f t="shared" si="5"/>
        <v>0.84523082739719269</v>
      </c>
      <c r="L33">
        <f t="shared" si="6"/>
        <v>0.58132078920509045</v>
      </c>
      <c r="U33" s="11" t="s">
        <v>321</v>
      </c>
      <c r="V33" s="11">
        <v>3</v>
      </c>
      <c r="W33" s="11">
        <v>2.43515807229765</v>
      </c>
      <c r="X33" s="11">
        <v>0.81171935743254997</v>
      </c>
      <c r="Y33" s="11">
        <v>10.175632687358494</v>
      </c>
      <c r="Z33" s="11">
        <v>2.546701796986776E-5</v>
      </c>
      <c r="AA33"/>
      <c r="AB33"/>
      <c r="AC33"/>
    </row>
    <row r="34" spans="1:29" x14ac:dyDescent="0.25">
      <c r="A34" s="1">
        <v>41500</v>
      </c>
      <c r="B34" s="3">
        <f t="shared" si="8"/>
        <v>226</v>
      </c>
      <c r="C34">
        <v>68</v>
      </c>
      <c r="D34">
        <v>0.86</v>
      </c>
      <c r="E34">
        <v>0.03</v>
      </c>
      <c r="F34">
        <f t="shared" si="1"/>
        <v>0.83</v>
      </c>
      <c r="G34">
        <v>0.86</v>
      </c>
      <c r="H34">
        <f t="shared" si="2"/>
        <v>-0.15082288973458366</v>
      </c>
      <c r="I34">
        <f t="shared" si="3"/>
        <v>4.219507705176107</v>
      </c>
      <c r="J34">
        <f t="shared" si="4"/>
        <v>-0.65929401638810392</v>
      </c>
      <c r="K34">
        <f t="shared" si="5"/>
        <v>0.75188523057368439</v>
      </c>
      <c r="L34">
        <f t="shared" si="6"/>
        <v>0.83565811756201669</v>
      </c>
      <c r="U34" s="11" t="s">
        <v>322</v>
      </c>
      <c r="V34" s="11">
        <v>49</v>
      </c>
      <c r="W34" s="11">
        <v>3.908774003174047</v>
      </c>
      <c r="X34" s="11">
        <v>7.9770898023960146E-2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8"/>
        <v>240</v>
      </c>
      <c r="C35">
        <v>2.2999999999999998</v>
      </c>
      <c r="D35">
        <v>0.44</v>
      </c>
      <c r="E35">
        <v>0.01</v>
      </c>
      <c r="F35">
        <f t="shared" si="1"/>
        <v>0.43</v>
      </c>
      <c r="G35">
        <v>0.44</v>
      </c>
      <c r="H35">
        <f t="shared" si="2"/>
        <v>-0.82098055206983023</v>
      </c>
      <c r="I35">
        <f t="shared" si="3"/>
        <v>0.83290912293510388</v>
      </c>
      <c r="J35">
        <f t="shared" si="4"/>
        <v>-0.6921572558055763</v>
      </c>
      <c r="K35">
        <f t="shared" si="5"/>
        <v>0.72174672374434368</v>
      </c>
      <c r="L35">
        <f t="shared" si="6"/>
        <v>0.5627729395213722</v>
      </c>
      <c r="U35" s="12" t="s">
        <v>323</v>
      </c>
      <c r="V35" s="12">
        <v>52</v>
      </c>
      <c r="W35" s="12">
        <v>6.343932075471697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8"/>
        <v>302</v>
      </c>
      <c r="C36">
        <v>5.6</v>
      </c>
      <c r="D36" t="s">
        <v>238</v>
      </c>
      <c r="E36" t="s">
        <v>204</v>
      </c>
      <c r="F36">
        <v>0.28999999999999998</v>
      </c>
      <c r="G36">
        <v>0.28999999999999998</v>
      </c>
      <c r="H36">
        <f t="shared" si="2"/>
        <v>-1.2378743560016174</v>
      </c>
      <c r="I36">
        <f t="shared" si="3"/>
        <v>1.7227665977411035</v>
      </c>
      <c r="J36">
        <f t="shared" si="4"/>
        <v>-0.82031567643847203</v>
      </c>
      <c r="K36">
        <f t="shared" si="5"/>
        <v>0.5719109991854433</v>
      </c>
      <c r="L36">
        <f t="shared" si="6"/>
        <v>0.5797750785129232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8"/>
        <v>337</v>
      </c>
      <c r="C37">
        <v>5.8</v>
      </c>
      <c r="D37" t="s">
        <v>243</v>
      </c>
      <c r="E37" t="s">
        <v>204</v>
      </c>
      <c r="F37">
        <v>0.23</v>
      </c>
      <c r="G37">
        <v>0.23</v>
      </c>
      <c r="H37">
        <f t="shared" si="2"/>
        <v>-1.4696759700589417</v>
      </c>
      <c r="I37">
        <f t="shared" si="3"/>
        <v>1.7578579175523736</v>
      </c>
      <c r="J37">
        <f t="shared" si="4"/>
        <v>-0.87885100281419271</v>
      </c>
      <c r="K37">
        <f t="shared" si="5"/>
        <v>0.47709633707720694</v>
      </c>
      <c r="L37">
        <f t="shared" si="6"/>
        <v>0.52492750666872279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9">_xlfn.DAYS(A38,A$60)</f>
        <v>50</v>
      </c>
      <c r="C38">
        <v>4.4000000000000004</v>
      </c>
      <c r="D38" t="s">
        <v>238</v>
      </c>
      <c r="E38" t="s">
        <v>204</v>
      </c>
      <c r="F38">
        <v>0.28999999999999998</v>
      </c>
      <c r="G38">
        <v>0.28999999999999998</v>
      </c>
      <c r="H38">
        <f t="shared" si="2"/>
        <v>-1.2378743560016174</v>
      </c>
      <c r="I38">
        <f t="shared" si="3"/>
        <v>1.4816045409242156</v>
      </c>
      <c r="J38">
        <f t="shared" si="4"/>
        <v>-0.15859290602857282</v>
      </c>
      <c r="K38">
        <f t="shared" si="5"/>
        <v>0.987344058653017</v>
      </c>
      <c r="L38">
        <f t="shared" si="6"/>
        <v>0.38936765267697537</v>
      </c>
      <c r="U38" s="11" t="s">
        <v>324</v>
      </c>
      <c r="V38" s="11">
        <v>-1.1316315293732009</v>
      </c>
      <c r="W38" s="11">
        <v>0.87435340568770892</v>
      </c>
      <c r="X38" s="11">
        <v>-1.2942495814757351</v>
      </c>
      <c r="Y38" s="11">
        <v>0.20164589813943826</v>
      </c>
      <c r="Z38" s="11">
        <v>-2.888710481942836</v>
      </c>
      <c r="AA38" s="11">
        <v>0.6254474231964342</v>
      </c>
      <c r="AB38" s="11">
        <v>-2.888710481942836</v>
      </c>
      <c r="AC38" s="11">
        <v>0.6254474231964342</v>
      </c>
    </row>
    <row r="39" spans="1:29" x14ac:dyDescent="0.25">
      <c r="A39" s="1">
        <v>41744</v>
      </c>
      <c r="B39" s="3">
        <f t="shared" si="9"/>
        <v>105</v>
      </c>
      <c r="C39">
        <v>40</v>
      </c>
      <c r="D39">
        <v>0.83</v>
      </c>
      <c r="E39">
        <v>0.02</v>
      </c>
      <c r="F39">
        <f t="shared" si="1"/>
        <v>0.80999999999999994</v>
      </c>
      <c r="G39">
        <v>0.83</v>
      </c>
      <c r="H39">
        <f t="shared" si="2"/>
        <v>-0.18632957819149348</v>
      </c>
      <c r="I39">
        <f t="shared" si="3"/>
        <v>3.6888794541139363</v>
      </c>
      <c r="J39">
        <f t="shared" si="4"/>
        <v>-0.32825654642240965</v>
      </c>
      <c r="K39">
        <f t="shared" si="5"/>
        <v>0.9445886087238361</v>
      </c>
      <c r="L39">
        <f t="shared" si="6"/>
        <v>0.68882382979308832</v>
      </c>
      <c r="U39" s="11" t="s">
        <v>361</v>
      </c>
      <c r="V39" s="11">
        <v>7.9565723691799636E-2</v>
      </c>
      <c r="W39" s="11">
        <v>1.473702356217528E-2</v>
      </c>
      <c r="X39" s="11">
        <v>5.3990361999567309</v>
      </c>
      <c r="Y39" s="11">
        <v>1.9433198867708424E-6</v>
      </c>
      <c r="Z39" s="11">
        <v>4.9950566072262066E-2</v>
      </c>
      <c r="AA39" s="11">
        <v>0.10918088131133721</v>
      </c>
      <c r="AB39" s="11">
        <v>4.9950566072262066E-2</v>
      </c>
      <c r="AC39" s="11">
        <v>0.10918088131133721</v>
      </c>
    </row>
    <row r="40" spans="1:29" x14ac:dyDescent="0.25">
      <c r="A40" s="1">
        <v>41751</v>
      </c>
      <c r="B40" s="3">
        <f t="shared" si="9"/>
        <v>112</v>
      </c>
      <c r="C40">
        <v>10</v>
      </c>
      <c r="D40" t="s">
        <v>246</v>
      </c>
      <c r="E40" t="s">
        <v>204</v>
      </c>
      <c r="F40">
        <v>0.33</v>
      </c>
      <c r="G40">
        <v>0.34</v>
      </c>
      <c r="H40">
        <f t="shared" si="2"/>
        <v>-1.0788096613719298</v>
      </c>
      <c r="I40">
        <f t="shared" si="3"/>
        <v>2.3025850929940459</v>
      </c>
      <c r="J40">
        <f t="shared" si="4"/>
        <v>-0.34923484031913793</v>
      </c>
      <c r="K40">
        <f t="shared" si="5"/>
        <v>0.93703523215899742</v>
      </c>
      <c r="L40">
        <f t="shared" si="6"/>
        <v>0.59098523188256225</v>
      </c>
      <c r="U40" s="11" t="s">
        <v>364</v>
      </c>
      <c r="V40" s="11">
        <v>-1.0456997421377761</v>
      </c>
      <c r="W40" s="11">
        <v>0.54020148361691422</v>
      </c>
      <c r="X40" s="11">
        <v>-1.9357587378996124</v>
      </c>
      <c r="Y40" s="11">
        <v>5.8677877343798396E-2</v>
      </c>
      <c r="Z40" s="11">
        <v>-2.1312752666748032</v>
      </c>
      <c r="AA40" s="11">
        <v>3.9875782399251047E-2</v>
      </c>
      <c r="AB40" s="11">
        <v>-2.1312752666748032</v>
      </c>
      <c r="AC40" s="11">
        <v>3.9875782399251047E-2</v>
      </c>
    </row>
    <row r="41" spans="1:29" ht="15.75" thickBot="1" x14ac:dyDescent="0.3">
      <c r="A41" s="1">
        <v>41768</v>
      </c>
      <c r="B41" s="3">
        <f t="shared" si="9"/>
        <v>129</v>
      </c>
      <c r="C41">
        <v>193</v>
      </c>
      <c r="D41">
        <v>1.2</v>
      </c>
      <c r="E41">
        <v>0.02</v>
      </c>
      <c r="F41">
        <f t="shared" si="1"/>
        <v>1.18</v>
      </c>
      <c r="G41">
        <v>1.2</v>
      </c>
      <c r="H41">
        <f t="shared" si="2"/>
        <v>0.18232155679395459</v>
      </c>
      <c r="I41">
        <f t="shared" si="3"/>
        <v>5.2626901889048856</v>
      </c>
      <c r="J41">
        <f t="shared" si="4"/>
        <v>-0.39943881626490396</v>
      </c>
      <c r="K41">
        <f t="shared" si="5"/>
        <v>0.91675985517522107</v>
      </c>
      <c r="L41">
        <f t="shared" si="6"/>
        <v>0.85360390696151156</v>
      </c>
      <c r="U41" s="12" t="s">
        <v>365</v>
      </c>
      <c r="V41" s="12">
        <v>1.2534962405463437</v>
      </c>
      <c r="W41" s="12">
        <v>0.75157544286573108</v>
      </c>
      <c r="X41" s="12">
        <v>1.6678249036009027</v>
      </c>
      <c r="Y41" s="12">
        <v>0.1017297901620868</v>
      </c>
      <c r="Z41" s="12">
        <v>-0.25685115827107063</v>
      </c>
      <c r="AA41" s="12">
        <v>2.763843639363758</v>
      </c>
      <c r="AB41" s="12">
        <v>-0.25685115827107063</v>
      </c>
      <c r="AC41" s="12">
        <v>2.763843639363758</v>
      </c>
    </row>
    <row r="42" spans="1:29" x14ac:dyDescent="0.25">
      <c r="A42" s="1">
        <v>41799</v>
      </c>
      <c r="B42" s="3">
        <f t="shared" si="9"/>
        <v>160</v>
      </c>
      <c r="C42">
        <v>177</v>
      </c>
      <c r="D42">
        <v>0.91</v>
      </c>
      <c r="E42">
        <v>0.04</v>
      </c>
      <c r="F42">
        <f t="shared" si="1"/>
        <v>0.87</v>
      </c>
      <c r="G42">
        <v>0.91</v>
      </c>
      <c r="H42">
        <f t="shared" si="2"/>
        <v>-9.431067947124129E-2</v>
      </c>
      <c r="I42">
        <f t="shared" si="3"/>
        <v>5.1761497325738288</v>
      </c>
      <c r="J42">
        <f t="shared" si="4"/>
        <v>-0.48787101332710314</v>
      </c>
      <c r="K42">
        <f t="shared" si="5"/>
        <v>0.8729157315315067</v>
      </c>
      <c r="L42">
        <f t="shared" si="6"/>
        <v>0.88423282233179523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9"/>
        <v>169</v>
      </c>
      <c r="C43">
        <v>6.2</v>
      </c>
      <c r="D43" t="s">
        <v>248</v>
      </c>
      <c r="E43" t="s">
        <v>204</v>
      </c>
      <c r="F43">
        <v>0.28999999999999998</v>
      </c>
      <c r="G43">
        <v>0.3</v>
      </c>
      <c r="H43">
        <f t="shared" si="2"/>
        <v>-1.2039728043259361</v>
      </c>
      <c r="I43">
        <f t="shared" si="3"/>
        <v>1.824549292051046</v>
      </c>
      <c r="J43">
        <f t="shared" si="4"/>
        <v>-0.51269166608656169</v>
      </c>
      <c r="K43">
        <f t="shared" si="5"/>
        <v>0.85857280152901738</v>
      </c>
      <c r="L43">
        <f t="shared" si="6"/>
        <v>0.62552206911184283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9"/>
        <v>190</v>
      </c>
      <c r="C44">
        <v>491</v>
      </c>
      <c r="D44">
        <v>1.7</v>
      </c>
      <c r="E44">
        <v>0.01</v>
      </c>
      <c r="F44">
        <f t="shared" si="1"/>
        <v>1.69</v>
      </c>
      <c r="G44">
        <v>1.7</v>
      </c>
      <c r="H44">
        <f t="shared" si="2"/>
        <v>0.53062825106217038</v>
      </c>
      <c r="I44">
        <f t="shared" si="3"/>
        <v>6.1964441277945204</v>
      </c>
      <c r="J44">
        <f t="shared" si="4"/>
        <v>-0.56893344383799516</v>
      </c>
      <c r="K44">
        <f t="shared" si="5"/>
        <v>0.82238357016822672</v>
      </c>
      <c r="L44">
        <f t="shared" si="6"/>
        <v>0.98684256667587389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9"/>
        <v>218</v>
      </c>
      <c r="C45">
        <v>2.4</v>
      </c>
      <c r="D45" t="s">
        <v>250</v>
      </c>
      <c r="E45" t="s">
        <v>204</v>
      </c>
      <c r="F45">
        <v>0.35</v>
      </c>
      <c r="G45">
        <v>0.36</v>
      </c>
      <c r="H45">
        <f t="shared" si="2"/>
        <v>-1.0216512475319814</v>
      </c>
      <c r="I45">
        <f t="shared" si="3"/>
        <v>0.87546873735389985</v>
      </c>
      <c r="J45">
        <f t="shared" si="4"/>
        <v>-0.63992215997187174</v>
      </c>
      <c r="K45">
        <f t="shared" si="5"/>
        <v>0.76843973685444855</v>
      </c>
      <c r="L45">
        <f t="shared" si="6"/>
        <v>0.57006686026088749</v>
      </c>
    </row>
    <row r="46" spans="1:29" x14ac:dyDescent="0.25">
      <c r="A46" s="1">
        <v>41926</v>
      </c>
      <c r="B46" s="3">
        <f t="shared" si="9"/>
        <v>287</v>
      </c>
      <c r="C46">
        <v>144</v>
      </c>
      <c r="D46">
        <v>0.79</v>
      </c>
      <c r="E46">
        <v>0.02</v>
      </c>
      <c r="F46">
        <f t="shared" si="1"/>
        <v>0.77</v>
      </c>
      <c r="G46">
        <v>0.79</v>
      </c>
      <c r="H46">
        <f t="shared" si="2"/>
        <v>-0.23572233352106983</v>
      </c>
      <c r="I46">
        <f t="shared" si="3"/>
        <v>4.9698132995760007</v>
      </c>
      <c r="J46">
        <f t="shared" si="4"/>
        <v>-0.79206422151717726</v>
      </c>
      <c r="K46">
        <f t="shared" si="5"/>
        <v>0.6104377683207256</v>
      </c>
      <c r="L46">
        <f t="shared" si="6"/>
        <v>0.85689334327780442</v>
      </c>
    </row>
    <row r="47" spans="1:29" x14ac:dyDescent="0.25">
      <c r="A47" s="1">
        <v>41941</v>
      </c>
      <c r="B47" s="3">
        <f t="shared" si="9"/>
        <v>302</v>
      </c>
      <c r="C47">
        <v>3.5</v>
      </c>
      <c r="D47" t="s">
        <v>239</v>
      </c>
      <c r="E47" t="s">
        <v>204</v>
      </c>
      <c r="F47">
        <v>0.26</v>
      </c>
      <c r="G47">
        <v>0.27</v>
      </c>
      <c r="H47">
        <f t="shared" si="2"/>
        <v>-1.3093333199837622</v>
      </c>
      <c r="I47">
        <f t="shared" si="3"/>
        <v>1.2527629684953681</v>
      </c>
      <c r="J47">
        <f t="shared" si="4"/>
        <v>-0.82031567643847203</v>
      </c>
      <c r="K47">
        <f t="shared" si="5"/>
        <v>0.5719109991854433</v>
      </c>
      <c r="L47">
        <f t="shared" si="6"/>
        <v>0.54237688973384002</v>
      </c>
    </row>
    <row r="48" spans="1:29" x14ac:dyDescent="0.25">
      <c r="A48" s="1">
        <v>41996</v>
      </c>
      <c r="B48" s="3">
        <f t="shared" si="9"/>
        <v>357</v>
      </c>
      <c r="C48">
        <v>8.4</v>
      </c>
      <c r="D48">
        <v>0.35</v>
      </c>
      <c r="E48">
        <v>0.03</v>
      </c>
      <c r="F48">
        <f t="shared" si="1"/>
        <v>0.31999999999999995</v>
      </c>
      <c r="G48">
        <v>0.35</v>
      </c>
      <c r="H48">
        <f t="shared" si="2"/>
        <v>-1.0498221244986778</v>
      </c>
      <c r="I48">
        <f t="shared" si="3"/>
        <v>2.1282317058492679</v>
      </c>
      <c r="J48">
        <f t="shared" si="4"/>
        <v>-0.90744162255338412</v>
      </c>
      <c r="K48">
        <f t="shared" si="5"/>
        <v>0.42017817846442418</v>
      </c>
      <c r="L48">
        <f t="shared" si="6"/>
        <v>0.51294844824365593</v>
      </c>
    </row>
    <row r="49" spans="1:12" x14ac:dyDescent="0.25">
      <c r="A49" s="1">
        <v>42054</v>
      </c>
      <c r="B49" s="3">
        <f t="shared" ref="B49:B54" si="10">_xlfn.DAYS(A49,A$61)</f>
        <v>50</v>
      </c>
      <c r="C49">
        <v>3.3</v>
      </c>
      <c r="D49" t="s">
        <v>253</v>
      </c>
      <c r="E49" t="s">
        <v>204</v>
      </c>
      <c r="F49">
        <v>0.18</v>
      </c>
      <c r="G49">
        <v>0.19</v>
      </c>
      <c r="H49">
        <f t="shared" si="2"/>
        <v>-1.6607312068216509</v>
      </c>
      <c r="I49">
        <f t="shared" si="3"/>
        <v>1.1939224684724346</v>
      </c>
      <c r="J49">
        <f t="shared" si="4"/>
        <v>-0.15859290602857282</v>
      </c>
      <c r="K49">
        <f t="shared" si="5"/>
        <v>0.987344058653017</v>
      </c>
      <c r="L49">
        <f t="shared" si="6"/>
        <v>0.3664767901719872</v>
      </c>
    </row>
    <row r="50" spans="1:12" x14ac:dyDescent="0.25">
      <c r="A50" s="1">
        <v>42090</v>
      </c>
      <c r="B50" s="3">
        <f t="shared" si="10"/>
        <v>86</v>
      </c>
      <c r="C50">
        <v>51</v>
      </c>
      <c r="D50">
        <v>0.41</v>
      </c>
      <c r="E50">
        <v>0.01</v>
      </c>
      <c r="F50">
        <f t="shared" si="1"/>
        <v>0.39999999999999997</v>
      </c>
      <c r="G50">
        <v>0.41</v>
      </c>
      <c r="H50">
        <f t="shared" si="2"/>
        <v>-0.89159811928378363</v>
      </c>
      <c r="I50">
        <f t="shared" si="3"/>
        <v>3.9318256327243257</v>
      </c>
      <c r="J50">
        <f t="shared" si="4"/>
        <v>-0.27052316490983014</v>
      </c>
      <c r="K50">
        <f t="shared" si="5"/>
        <v>0.96271346580754169</v>
      </c>
      <c r="L50">
        <f t="shared" si="6"/>
        <v>0.67050276853183766</v>
      </c>
    </row>
    <row r="51" spans="1:12" x14ac:dyDescent="0.25">
      <c r="A51" s="1">
        <v>42107</v>
      </c>
      <c r="B51" s="3">
        <f t="shared" si="10"/>
        <v>103</v>
      </c>
      <c r="C51">
        <v>4.5999999999999996</v>
      </c>
      <c r="D51">
        <v>0.3</v>
      </c>
      <c r="E51">
        <v>0.02</v>
      </c>
      <c r="F51">
        <f t="shared" si="1"/>
        <v>0.27999999999999997</v>
      </c>
      <c r="G51">
        <v>0.3</v>
      </c>
      <c r="H51">
        <f t="shared" si="2"/>
        <v>-1.2039728043259361</v>
      </c>
      <c r="I51">
        <f t="shared" si="3"/>
        <v>1.5260563034950492</v>
      </c>
      <c r="J51">
        <f t="shared" si="4"/>
        <v>-0.32223231629318544</v>
      </c>
      <c r="K51">
        <f t="shared" si="5"/>
        <v>0.94666062257618411</v>
      </c>
      <c r="L51">
        <f t="shared" si="6"/>
        <v>0.51302572361613197</v>
      </c>
    </row>
    <row r="52" spans="1:12" x14ac:dyDescent="0.25">
      <c r="A52" s="1">
        <v>42108</v>
      </c>
      <c r="B52" s="3">
        <f t="shared" si="10"/>
        <v>104</v>
      </c>
      <c r="C52">
        <v>312</v>
      </c>
      <c r="D52">
        <v>1</v>
      </c>
      <c r="E52">
        <v>0.02</v>
      </c>
      <c r="F52">
        <f t="shared" si="1"/>
        <v>0.98</v>
      </c>
      <c r="G52">
        <v>1</v>
      </c>
      <c r="H52">
        <f t="shared" si="2"/>
        <v>0</v>
      </c>
      <c r="I52">
        <f t="shared" si="3"/>
        <v>5.7430031878094825</v>
      </c>
      <c r="J52">
        <f t="shared" si="4"/>
        <v>-0.32524608135934269</v>
      </c>
      <c r="K52">
        <f t="shared" si="5"/>
        <v>0.94562941290993685</v>
      </c>
      <c r="L52">
        <f t="shared" si="6"/>
        <v>0.85042706001407131</v>
      </c>
    </row>
    <row r="53" spans="1:12" x14ac:dyDescent="0.25">
      <c r="A53" s="1">
        <v>42132</v>
      </c>
      <c r="B53" s="3">
        <f t="shared" si="10"/>
        <v>128</v>
      </c>
      <c r="C53">
        <v>3940</v>
      </c>
      <c r="D53">
        <v>1.7</v>
      </c>
      <c r="E53">
        <v>0.03</v>
      </c>
      <c r="F53">
        <f t="shared" si="1"/>
        <v>1.67</v>
      </c>
      <c r="G53">
        <v>1.7</v>
      </c>
      <c r="H53">
        <f t="shared" si="2"/>
        <v>0.53062825106217038</v>
      </c>
      <c r="I53">
        <f t="shared" si="3"/>
        <v>8.2789360022919798</v>
      </c>
      <c r="J53">
        <f t="shared" si="4"/>
        <v>-0.3965166330665959</v>
      </c>
      <c r="K53">
        <f t="shared" si="5"/>
        <v>0.91802753755077005</v>
      </c>
      <c r="L53">
        <f t="shared" si="6"/>
        <v>1.0921398992200027</v>
      </c>
    </row>
    <row r="54" spans="1:12" x14ac:dyDescent="0.25">
      <c r="A54" s="1">
        <v>42135</v>
      </c>
      <c r="B54" s="3">
        <f t="shared" si="10"/>
        <v>131</v>
      </c>
      <c r="C54">
        <v>601</v>
      </c>
      <c r="D54">
        <v>0.74</v>
      </c>
      <c r="E54">
        <v>0.02</v>
      </c>
      <c r="F54">
        <f t="shared" si="1"/>
        <v>0.72</v>
      </c>
      <c r="G54">
        <v>0.74</v>
      </c>
      <c r="H54">
        <f t="shared" si="2"/>
        <v>-0.30110509278392161</v>
      </c>
      <c r="I54">
        <f t="shared" si="3"/>
        <v>6.3985949345352076</v>
      </c>
      <c r="J54">
        <f t="shared" si="4"/>
        <v>-0.4052709947272618</v>
      </c>
      <c r="K54">
        <f t="shared" si="5"/>
        <v>0.91419659856771274</v>
      </c>
      <c r="L54">
        <f t="shared" si="6"/>
        <v>0.94687351443189227</v>
      </c>
    </row>
    <row r="57" spans="1:12" x14ac:dyDescent="0.25">
      <c r="A57" s="1">
        <v>40543</v>
      </c>
    </row>
    <row r="58" spans="1:12" x14ac:dyDescent="0.25">
      <c r="A58" s="1">
        <v>40908</v>
      </c>
    </row>
    <row r="59" spans="1:12" x14ac:dyDescent="0.25">
      <c r="A59" s="1">
        <v>41274</v>
      </c>
    </row>
    <row r="60" spans="1:12" x14ac:dyDescent="0.25">
      <c r="A60" s="1">
        <v>41639</v>
      </c>
    </row>
    <row r="61" spans="1:12" x14ac:dyDescent="0.25">
      <c r="A61" s="1">
        <v>42004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opLeftCell="B1" workbookViewId="0">
      <selection activeCell="R29" sqref="R29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s="8" t="s">
        <v>272</v>
      </c>
      <c r="E1" s="8" t="s">
        <v>369</v>
      </c>
      <c r="F1" t="s">
        <v>361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>
        <v>0.05</v>
      </c>
      <c r="E2">
        <f>LN(D2)</f>
        <v>-2.9957322735539909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5.2999999999999999E-2</v>
      </c>
      <c r="E3">
        <f t="shared" ref="E3:E54" si="1">LN(D3)</f>
        <v>-2.9374633654300153</v>
      </c>
      <c r="F3">
        <f t="shared" ref="F3:F54" si="2">LN(C3)</f>
        <v>0.95551144502743635</v>
      </c>
      <c r="G3">
        <f t="shared" ref="G3:G54" si="3">SIN(2*3.14*B3)</f>
        <v>-0.31619500849761017</v>
      </c>
      <c r="H3">
        <f t="shared" ref="H3:H54" si="4">COS(2*3.14*B3)</f>
        <v>0.94869421659520847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0.21</v>
      </c>
      <c r="E4">
        <f t="shared" si="1"/>
        <v>-1.5606477482646683</v>
      </c>
      <c r="F4">
        <f t="shared" si="2"/>
        <v>3.7376696182833684</v>
      </c>
      <c r="G4">
        <f t="shared" si="3"/>
        <v>-0.32825654642240965</v>
      </c>
      <c r="H4">
        <f t="shared" si="4"/>
        <v>0.9445886087238361</v>
      </c>
      <c r="U4" s="11" t="s">
        <v>315</v>
      </c>
      <c r="V4" s="11">
        <v>0.75225140122886947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7.4999999999999997E-2</v>
      </c>
      <c r="E5">
        <f t="shared" si="1"/>
        <v>-2.5902671654458267</v>
      </c>
      <c r="F5">
        <f t="shared" si="2"/>
        <v>1.9169226121820611</v>
      </c>
      <c r="G5">
        <f t="shared" si="3"/>
        <v>-0.343258303815903</v>
      </c>
      <c r="H5">
        <f t="shared" si="4"/>
        <v>0.93924104300303513</v>
      </c>
      <c r="U5" s="11" t="s">
        <v>316</v>
      </c>
      <c r="V5" s="11">
        <v>0.5658821706507976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0.26300000000000001</v>
      </c>
      <c r="E6">
        <f t="shared" si="1"/>
        <v>-1.3356012468043725</v>
      </c>
      <c r="F6">
        <f t="shared" si="2"/>
        <v>6.1398845522262553</v>
      </c>
      <c r="G6">
        <f t="shared" si="3"/>
        <v>-0.36114515068696479</v>
      </c>
      <c r="H6">
        <f t="shared" si="4"/>
        <v>0.93250961396400067</v>
      </c>
      <c r="U6" s="11" t="s">
        <v>317</v>
      </c>
      <c r="V6" s="11">
        <v>0.55737005634983283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0.3</v>
      </c>
      <c r="E7">
        <f t="shared" si="1"/>
        <v>-1.2039728043259361</v>
      </c>
      <c r="F7">
        <f t="shared" si="2"/>
        <v>6.0776422433490342</v>
      </c>
      <c r="G7">
        <f t="shared" si="3"/>
        <v>-0.3789000887759551</v>
      </c>
      <c r="H7">
        <f t="shared" si="4"/>
        <v>0.92543758445698177</v>
      </c>
      <c r="U7" s="11" t="s">
        <v>318</v>
      </c>
      <c r="V7" s="11">
        <v>0.5502872192202608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0.13400000000000001</v>
      </c>
      <c r="E8">
        <f t="shared" si="1"/>
        <v>-2.0099154790312257</v>
      </c>
      <c r="F8">
        <f t="shared" si="2"/>
        <v>2.7080502011022101</v>
      </c>
      <c r="G8">
        <f t="shared" si="3"/>
        <v>-0.43991042548333131</v>
      </c>
      <c r="H8">
        <f t="shared" si="4"/>
        <v>0.89804165691301563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7.2999999999999995E-2</v>
      </c>
      <c r="E9">
        <f t="shared" si="1"/>
        <v>-2.6172958378337459</v>
      </c>
      <c r="F9">
        <f t="shared" si="2"/>
        <v>0.74193734472937733</v>
      </c>
      <c r="G9">
        <f t="shared" si="3"/>
        <v>-0.48230014142624089</v>
      </c>
      <c r="H9">
        <f t="shared" si="4"/>
        <v>0.87600603512774278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40771</v>
      </c>
      <c r="B10" s="3">
        <f t="shared" si="0"/>
        <v>228</v>
      </c>
      <c r="C10">
        <v>0.02</v>
      </c>
      <c r="D10">
        <v>6.2E-2</v>
      </c>
      <c r="E10">
        <f t="shared" si="1"/>
        <v>-2.7806208939370456</v>
      </c>
      <c r="F10">
        <f t="shared" si="2"/>
        <v>-3.912023005428146</v>
      </c>
      <c r="G10">
        <f t="shared" si="3"/>
        <v>-0.66407057624574983</v>
      </c>
      <c r="H10">
        <f t="shared" si="4"/>
        <v>0.74766989357913671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40820</v>
      </c>
      <c r="B11" s="3">
        <f t="shared" si="0"/>
        <v>277</v>
      </c>
      <c r="C11">
        <v>0.03</v>
      </c>
      <c r="D11">
        <v>4.7E-2</v>
      </c>
      <c r="E11">
        <f t="shared" si="1"/>
        <v>-3.0576076772720784</v>
      </c>
      <c r="F11">
        <f t="shared" si="2"/>
        <v>-3.5065578973199818</v>
      </c>
      <c r="G11">
        <f t="shared" si="3"/>
        <v>-0.77222140397512284</v>
      </c>
      <c r="H11">
        <f t="shared" si="4"/>
        <v>0.63535352619049035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40856</v>
      </c>
      <c r="B12" s="3">
        <f t="shared" si="0"/>
        <v>313</v>
      </c>
      <c r="C12">
        <v>90</v>
      </c>
      <c r="D12">
        <v>0.221</v>
      </c>
      <c r="E12">
        <f t="shared" si="1"/>
        <v>-1.5095925774643841</v>
      </c>
      <c r="F12">
        <f t="shared" si="2"/>
        <v>4.499809670330265</v>
      </c>
      <c r="G12">
        <f t="shared" si="3"/>
        <v>-0.83984691643820719</v>
      </c>
      <c r="H12">
        <f t="shared" si="4"/>
        <v>0.54282332019657653</v>
      </c>
      <c r="U12" s="11" t="s">
        <v>321</v>
      </c>
      <c r="V12" s="11">
        <v>1</v>
      </c>
      <c r="W12" s="11">
        <v>20.131095836462393</v>
      </c>
      <c r="X12" s="11">
        <v>20.131095836462393</v>
      </c>
      <c r="Y12" s="11">
        <v>66.479625465868253</v>
      </c>
      <c r="Z12" s="11">
        <v>8.3671156498730471E-11</v>
      </c>
      <c r="AA12"/>
      <c r="AB12"/>
      <c r="AC12"/>
    </row>
    <row r="13" spans="1:29" x14ac:dyDescent="0.25">
      <c r="A13" s="1">
        <v>40869</v>
      </c>
      <c r="B13" s="3">
        <f t="shared" si="0"/>
        <v>326</v>
      </c>
      <c r="C13" s="10">
        <v>1400</v>
      </c>
      <c r="D13">
        <v>0.26</v>
      </c>
      <c r="E13">
        <f t="shared" si="1"/>
        <v>-1.3470736479666092</v>
      </c>
      <c r="F13">
        <f t="shared" si="2"/>
        <v>7.2442275156033498</v>
      </c>
      <c r="G13">
        <f t="shared" si="3"/>
        <v>-0.86159831859110203</v>
      </c>
      <c r="H13">
        <f t="shared" si="4"/>
        <v>0.50759071839523018</v>
      </c>
      <c r="U13" s="11" t="s">
        <v>322</v>
      </c>
      <c r="V13" s="11">
        <v>51</v>
      </c>
      <c r="W13" s="11">
        <v>15.443617205495535</v>
      </c>
      <c r="X13" s="11">
        <v>0.30281602363716736</v>
      </c>
      <c r="Y13" s="11"/>
      <c r="Z13" s="11"/>
      <c r="AA13"/>
      <c r="AB13"/>
      <c r="AC13"/>
    </row>
    <row r="14" spans="1:29" ht="15.75" thickBot="1" x14ac:dyDescent="0.3">
      <c r="A14" s="1">
        <v>40882</v>
      </c>
      <c r="B14" s="3">
        <f t="shared" si="0"/>
        <v>339</v>
      </c>
      <c r="C14">
        <v>312</v>
      </c>
      <c r="D14">
        <v>0.187</v>
      </c>
      <c r="E14">
        <f t="shared" si="1"/>
        <v>-1.6766466621275504</v>
      </c>
      <c r="F14">
        <f t="shared" si="2"/>
        <v>5.7430031878094825</v>
      </c>
      <c r="G14">
        <f t="shared" si="3"/>
        <v>-0.88187254512727109</v>
      </c>
      <c r="H14">
        <f t="shared" si="4"/>
        <v>0.47148787275045489</v>
      </c>
      <c r="U14" s="12" t="s">
        <v>323</v>
      </c>
      <c r="V14" s="12">
        <v>52</v>
      </c>
      <c r="W14" s="12">
        <v>35.574713041957928</v>
      </c>
      <c r="X14" s="12"/>
      <c r="Y14" s="12"/>
      <c r="Z14" s="12"/>
      <c r="AA14"/>
      <c r="AB14"/>
      <c r="AC14"/>
    </row>
    <row r="15" spans="1:29" ht="15.75" thickBot="1" x14ac:dyDescent="0.3">
      <c r="A15" s="1">
        <v>40885</v>
      </c>
      <c r="B15" s="3">
        <f t="shared" si="0"/>
        <v>342</v>
      </c>
      <c r="C15">
        <v>56</v>
      </c>
      <c r="D15">
        <v>5.8999999999999997E-2</v>
      </c>
      <c r="E15">
        <f t="shared" si="1"/>
        <v>-2.8302178350764176</v>
      </c>
      <c r="F15">
        <f t="shared" si="2"/>
        <v>4.0253516907351496</v>
      </c>
      <c r="G15">
        <f t="shared" si="3"/>
        <v>-0.88633771360557756</v>
      </c>
      <c r="H15">
        <f t="shared" si="4"/>
        <v>0.46303936921220556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40933</v>
      </c>
      <c r="B16" s="3">
        <f t="shared" ref="B16:B25" si="5">_xlfn.DAYS(A16,A$58)</f>
        <v>25</v>
      </c>
      <c r="C16">
        <v>623</v>
      </c>
      <c r="D16">
        <v>0.25600000000000001</v>
      </c>
      <c r="E16">
        <f t="shared" si="1"/>
        <v>-1.3625778345025745</v>
      </c>
      <c r="F16">
        <f t="shared" si="2"/>
        <v>6.4345465187874531</v>
      </c>
      <c r="G16">
        <f t="shared" si="3"/>
        <v>-7.95485428747221E-2</v>
      </c>
      <c r="H16">
        <f t="shared" si="4"/>
        <v>0.99683099336171754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40946</v>
      </c>
      <c r="B17" s="3">
        <f t="shared" si="5"/>
        <v>38</v>
      </c>
      <c r="C17">
        <v>31</v>
      </c>
      <c r="D17">
        <v>5.0999999999999997E-2</v>
      </c>
      <c r="E17">
        <f t="shared" si="1"/>
        <v>-2.9759296462578115</v>
      </c>
      <c r="F17">
        <f t="shared" si="2"/>
        <v>3.4339872044851463</v>
      </c>
      <c r="G17">
        <f t="shared" si="3"/>
        <v>-0.12074632392877042</v>
      </c>
      <c r="H17">
        <f t="shared" si="4"/>
        <v>0.99268339628387481</v>
      </c>
      <c r="U17" s="11" t="s">
        <v>324</v>
      </c>
      <c r="V17" s="11">
        <v>-2.9242407076263932</v>
      </c>
      <c r="W17" s="11">
        <v>0.11041100057186722</v>
      </c>
      <c r="X17" s="11">
        <v>-26.485048523068013</v>
      </c>
      <c r="Y17" s="11">
        <v>1.7923278931894121E-31</v>
      </c>
      <c r="Z17" s="11">
        <v>-3.1459000404388062</v>
      </c>
      <c r="AA17" s="11">
        <v>-2.7025813748139802</v>
      </c>
      <c r="AB17" s="11">
        <v>-3.1459000404388062</v>
      </c>
      <c r="AC17" s="11">
        <v>-2.7025813748139802</v>
      </c>
    </row>
    <row r="18" spans="1:29" ht="15.75" thickBot="1" x14ac:dyDescent="0.3">
      <c r="A18" s="1">
        <v>40980</v>
      </c>
      <c r="B18" s="3">
        <f t="shared" si="5"/>
        <v>72</v>
      </c>
      <c r="C18">
        <v>230</v>
      </c>
      <c r="D18">
        <v>0.245</v>
      </c>
      <c r="E18">
        <f t="shared" si="1"/>
        <v>-1.4064970684374101</v>
      </c>
      <c r="F18">
        <f t="shared" si="2"/>
        <v>5.4380793089231956</v>
      </c>
      <c r="G18">
        <f t="shared" si="3"/>
        <v>-0.22733691560899974</v>
      </c>
      <c r="H18">
        <f t="shared" si="4"/>
        <v>0.97381616684125061</v>
      </c>
      <c r="U18" s="12" t="s">
        <v>361</v>
      </c>
      <c r="V18" s="12">
        <v>0.22603661299089051</v>
      </c>
      <c r="W18" s="12">
        <v>2.7722635128606142E-2</v>
      </c>
      <c r="X18" s="12">
        <v>8.1535038766084043</v>
      </c>
      <c r="Y18" s="12">
        <v>8.3671156498729876E-11</v>
      </c>
      <c r="Z18" s="12">
        <v>0.17038110063631318</v>
      </c>
      <c r="AA18" s="12">
        <v>0.28169212534546784</v>
      </c>
      <c r="AB18" s="12">
        <v>0.17038110063631318</v>
      </c>
      <c r="AC18" s="12">
        <v>0.28169212534546784</v>
      </c>
    </row>
    <row r="19" spans="1:29" x14ac:dyDescent="0.25">
      <c r="A19" s="1">
        <v>40989</v>
      </c>
      <c r="B19" s="3">
        <f t="shared" si="5"/>
        <v>81</v>
      </c>
      <c r="C19">
        <v>343</v>
      </c>
      <c r="D19">
        <v>0.2</v>
      </c>
      <c r="E19">
        <f t="shared" si="1"/>
        <v>-1.6094379124341003</v>
      </c>
      <c r="F19">
        <f t="shared" si="2"/>
        <v>5.8377304471659395</v>
      </c>
      <c r="G19">
        <f t="shared" si="3"/>
        <v>-0.25515681354012487</v>
      </c>
      <c r="H19">
        <f t="shared" si="4"/>
        <v>0.96689968481950073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41009</v>
      </c>
      <c r="B20" s="3">
        <f t="shared" si="5"/>
        <v>101</v>
      </c>
      <c r="C20">
        <v>4.2</v>
      </c>
      <c r="D20">
        <v>0.04</v>
      </c>
      <c r="E20">
        <f t="shared" si="1"/>
        <v>-3.2188758248682006</v>
      </c>
      <c r="F20">
        <f t="shared" si="2"/>
        <v>1.4350845252893227</v>
      </c>
      <c r="G20">
        <f t="shared" si="3"/>
        <v>-0.31619500849761017</v>
      </c>
      <c r="H20">
        <f t="shared" si="4"/>
        <v>0.94869421659520847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41073</v>
      </c>
      <c r="B21" s="3">
        <f t="shared" si="5"/>
        <v>165</v>
      </c>
      <c r="C21">
        <v>0.09</v>
      </c>
      <c r="D21">
        <v>4.2000000000000003E-2</v>
      </c>
      <c r="E21">
        <f t="shared" si="1"/>
        <v>-3.1700856606987688</v>
      </c>
      <c r="F21">
        <f t="shared" si="2"/>
        <v>-2.4079456086518722</v>
      </c>
      <c r="G21">
        <f t="shared" si="3"/>
        <v>-0.50171107528673742</v>
      </c>
      <c r="H21">
        <f t="shared" si="4"/>
        <v>0.86503525762515932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41087</v>
      </c>
      <c r="B22" s="3">
        <f t="shared" si="5"/>
        <v>179</v>
      </c>
      <c r="C22">
        <v>0.09</v>
      </c>
      <c r="D22">
        <v>6.8000000000000005E-2</v>
      </c>
      <c r="E22">
        <f t="shared" si="1"/>
        <v>-2.6882475738060303</v>
      </c>
      <c r="F22">
        <f t="shared" si="2"/>
        <v>-2.4079456086518722</v>
      </c>
      <c r="G22">
        <f t="shared" si="3"/>
        <v>-0.53977515159702316</v>
      </c>
      <c r="H22">
        <f t="shared" si="4"/>
        <v>0.84180923356685189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41199</v>
      </c>
      <c r="B23" s="3">
        <f t="shared" si="5"/>
        <v>291</v>
      </c>
      <c r="C23">
        <v>4.5</v>
      </c>
      <c r="D23">
        <v>0.16600000000000001</v>
      </c>
      <c r="E23">
        <f t="shared" si="1"/>
        <v>-1.7957674906255938</v>
      </c>
      <c r="F23">
        <f t="shared" si="2"/>
        <v>1.5040773967762742</v>
      </c>
      <c r="G23">
        <f t="shared" si="3"/>
        <v>-0.79977744775433834</v>
      </c>
      <c r="H23">
        <f t="shared" si="4"/>
        <v>0.60029662173258702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41206</v>
      </c>
      <c r="B24" s="3">
        <f t="shared" si="5"/>
        <v>298</v>
      </c>
      <c r="C24">
        <v>0.68</v>
      </c>
      <c r="D24">
        <v>9.9000000000000005E-2</v>
      </c>
      <c r="E24">
        <f t="shared" si="1"/>
        <v>-2.312635428847547</v>
      </c>
      <c r="F24">
        <f t="shared" si="2"/>
        <v>-0.38566248081198462</v>
      </c>
      <c r="G24">
        <f t="shared" si="3"/>
        <v>-0.81296244107098592</v>
      </c>
      <c r="H24">
        <f t="shared" si="4"/>
        <v>0.58231612497672058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41261</v>
      </c>
      <c r="B25" s="3">
        <f t="shared" si="5"/>
        <v>353</v>
      </c>
      <c r="C25">
        <v>0.18</v>
      </c>
      <c r="D25">
        <v>4.5999999999999999E-2</v>
      </c>
      <c r="E25">
        <f t="shared" si="1"/>
        <v>-3.0791138824930422</v>
      </c>
      <c r="F25">
        <f t="shared" si="2"/>
        <v>-1.7147984280919266</v>
      </c>
      <c r="G25">
        <f t="shared" si="3"/>
        <v>-0.90201452558194417</v>
      </c>
      <c r="H25">
        <f t="shared" si="4"/>
        <v>0.4317056817314085</v>
      </c>
      <c r="U25" s="11" t="s">
        <v>315</v>
      </c>
      <c r="V25" s="11">
        <v>0.76596415829022069</v>
      </c>
      <c r="W25"/>
      <c r="X25"/>
      <c r="Y25"/>
      <c r="Z25"/>
      <c r="AA25"/>
      <c r="AB25"/>
      <c r="AC25"/>
    </row>
    <row r="26" spans="1:29" x14ac:dyDescent="0.25">
      <c r="A26" s="1">
        <v>41288</v>
      </c>
      <c r="B26" s="3">
        <f t="shared" ref="B26:B37" si="6">_xlfn.DAYS(A26,A$59)</f>
        <v>14</v>
      </c>
      <c r="C26">
        <v>39</v>
      </c>
      <c r="D26">
        <v>0.30399999999999999</v>
      </c>
      <c r="E26">
        <f t="shared" si="1"/>
        <v>-1.1907275775759154</v>
      </c>
      <c r="F26">
        <f t="shared" si="2"/>
        <v>3.6635616461296463</v>
      </c>
      <c r="G26">
        <f t="shared" si="3"/>
        <v>-4.4579521562331734E-2</v>
      </c>
      <c r="H26">
        <f t="shared" si="4"/>
        <v>0.99900583895054063</v>
      </c>
      <c r="U26" s="11" t="s">
        <v>316</v>
      </c>
      <c r="V26" s="11">
        <v>0.58670109178524632</v>
      </c>
      <c r="W26"/>
      <c r="X26"/>
      <c r="Y26"/>
      <c r="Z26"/>
      <c r="AA26"/>
      <c r="AB26"/>
      <c r="AC26"/>
    </row>
    <row r="27" spans="1:29" x14ac:dyDescent="0.25">
      <c r="A27" s="1">
        <v>41305</v>
      </c>
      <c r="B27" s="3">
        <f t="shared" si="6"/>
        <v>31</v>
      </c>
      <c r="C27" s="10">
        <v>42</v>
      </c>
      <c r="D27">
        <v>0.23799999999999999</v>
      </c>
      <c r="E27">
        <f t="shared" si="1"/>
        <v>-1.4354846053106625</v>
      </c>
      <c r="F27">
        <f t="shared" si="2"/>
        <v>3.7376696182833684</v>
      </c>
      <c r="G27">
        <f t="shared" si="3"/>
        <v>-9.8584133020042222E-2</v>
      </c>
      <c r="H27">
        <f t="shared" si="4"/>
        <v>0.99512871967232797</v>
      </c>
      <c r="U27" s="11" t="s">
        <v>317</v>
      </c>
      <c r="V27" s="11">
        <v>0.56139707699658792</v>
      </c>
      <c r="W27"/>
      <c r="X27"/>
      <c r="Y27"/>
      <c r="Z27"/>
      <c r="AA27"/>
      <c r="AB27"/>
      <c r="AC27"/>
    </row>
    <row r="28" spans="1:29" x14ac:dyDescent="0.25">
      <c r="A28" s="1">
        <v>41339</v>
      </c>
      <c r="B28" s="3">
        <f t="shared" si="6"/>
        <v>65</v>
      </c>
      <c r="C28">
        <v>6.7</v>
      </c>
      <c r="D28">
        <v>3.5000000000000003E-2</v>
      </c>
      <c r="E28">
        <f t="shared" si="1"/>
        <v>-3.3524072174927233</v>
      </c>
      <c r="F28">
        <f t="shared" si="2"/>
        <v>1.9021075263969205</v>
      </c>
      <c r="G28">
        <f t="shared" si="3"/>
        <v>-0.20556887994617154</v>
      </c>
      <c r="H28">
        <f t="shared" si="4"/>
        <v>0.97864264959058289</v>
      </c>
      <c r="U28" s="11" t="s">
        <v>318</v>
      </c>
      <c r="V28" s="11">
        <v>0.54777825955276882</v>
      </c>
      <c r="W28"/>
      <c r="X28"/>
      <c r="Y28"/>
      <c r="Z28"/>
      <c r="AA28"/>
      <c r="AB28"/>
      <c r="AC28"/>
    </row>
    <row r="29" spans="1:29" ht="15.75" thickBot="1" x14ac:dyDescent="0.3">
      <c r="A29" s="1">
        <v>41344</v>
      </c>
      <c r="B29" s="3">
        <f t="shared" si="6"/>
        <v>70</v>
      </c>
      <c r="C29">
        <v>98</v>
      </c>
      <c r="D29">
        <v>0.21299999999999999</v>
      </c>
      <c r="E29">
        <f t="shared" si="1"/>
        <v>-1.546463113272712</v>
      </c>
      <c r="F29">
        <f t="shared" si="2"/>
        <v>4.5849674786705723</v>
      </c>
      <c r="G29">
        <f t="shared" si="3"/>
        <v>-0.22112853712878547</v>
      </c>
      <c r="H29">
        <f t="shared" si="4"/>
        <v>0.97524467189894626</v>
      </c>
      <c r="U29" s="12" t="s">
        <v>319</v>
      </c>
      <c r="V29" s="12">
        <v>53</v>
      </c>
      <c r="W29"/>
      <c r="X29"/>
      <c r="Y29"/>
      <c r="Z29"/>
      <c r="AA29"/>
      <c r="AB29"/>
      <c r="AC29"/>
    </row>
    <row r="30" spans="1:29" x14ac:dyDescent="0.25">
      <c r="A30" s="1">
        <v>41367</v>
      </c>
      <c r="B30" s="3">
        <f t="shared" si="6"/>
        <v>93</v>
      </c>
      <c r="C30">
        <v>297</v>
      </c>
      <c r="D30">
        <v>0.378</v>
      </c>
      <c r="E30">
        <f t="shared" si="1"/>
        <v>-0.97286108336254939</v>
      </c>
      <c r="F30">
        <f t="shared" si="2"/>
        <v>5.6937321388026998</v>
      </c>
      <c r="G30">
        <f t="shared" si="3"/>
        <v>-0.29191990883593821</v>
      </c>
      <c r="H30">
        <f t="shared" si="4"/>
        <v>0.95644276714564447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41389</v>
      </c>
      <c r="B31" s="3">
        <f t="shared" si="6"/>
        <v>115</v>
      </c>
      <c r="C31">
        <v>13</v>
      </c>
      <c r="D31">
        <v>3.4000000000000002E-2</v>
      </c>
      <c r="E31">
        <f t="shared" si="1"/>
        <v>-3.3813947543659757</v>
      </c>
      <c r="F31">
        <f t="shared" si="2"/>
        <v>2.5649493574615367</v>
      </c>
      <c r="G31">
        <f t="shared" si="3"/>
        <v>-0.35817299402082758</v>
      </c>
      <c r="H31">
        <f t="shared" si="4"/>
        <v>0.93365523955802665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41416</v>
      </c>
      <c r="B32" s="3">
        <f t="shared" si="6"/>
        <v>142</v>
      </c>
      <c r="C32">
        <v>152</v>
      </c>
      <c r="D32">
        <v>0.189</v>
      </c>
      <c r="E32">
        <f t="shared" si="1"/>
        <v>-1.6660082639224947</v>
      </c>
      <c r="F32">
        <f t="shared" si="2"/>
        <v>5.0238805208462765</v>
      </c>
      <c r="G32">
        <f t="shared" si="3"/>
        <v>-0.43704766007963558</v>
      </c>
      <c r="H32">
        <f t="shared" si="4"/>
        <v>0.89943834853697191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6"/>
        <v>177</v>
      </c>
      <c r="C33">
        <v>3.3</v>
      </c>
      <c r="D33">
        <v>8.4000000000000005E-2</v>
      </c>
      <c r="E33">
        <f t="shared" si="1"/>
        <v>-2.4769384801388235</v>
      </c>
      <c r="F33">
        <f t="shared" si="2"/>
        <v>1.1939224684724346</v>
      </c>
      <c r="G33">
        <f t="shared" si="3"/>
        <v>-0.53440139260433928</v>
      </c>
      <c r="H33">
        <f t="shared" si="4"/>
        <v>0.84523082739719269</v>
      </c>
      <c r="U33" s="11" t="s">
        <v>321</v>
      </c>
      <c r="V33" s="11">
        <v>3</v>
      </c>
      <c r="W33" s="11">
        <v>20.871722981663559</v>
      </c>
      <c r="X33" s="11">
        <v>6.9572409938878534</v>
      </c>
      <c r="Y33" s="11">
        <v>23.186087136188924</v>
      </c>
      <c r="Z33" s="11">
        <v>1.7464697457470147E-9</v>
      </c>
      <c r="AA33"/>
      <c r="AB33"/>
      <c r="AC33"/>
    </row>
    <row r="34" spans="1:29" x14ac:dyDescent="0.25">
      <c r="A34" s="1">
        <v>41500</v>
      </c>
      <c r="B34" s="3">
        <f t="shared" si="6"/>
        <v>226</v>
      </c>
      <c r="C34">
        <v>68</v>
      </c>
      <c r="D34">
        <v>0.19600000000000001</v>
      </c>
      <c r="E34">
        <f t="shared" si="1"/>
        <v>-1.6296406197516198</v>
      </c>
      <c r="F34">
        <f t="shared" si="2"/>
        <v>4.219507705176107</v>
      </c>
      <c r="G34">
        <f t="shared" si="3"/>
        <v>-0.65929401638810392</v>
      </c>
      <c r="H34">
        <f t="shared" si="4"/>
        <v>0.75188523057368439</v>
      </c>
      <c r="U34" s="11" t="s">
        <v>322</v>
      </c>
      <c r="V34" s="11">
        <v>49</v>
      </c>
      <c r="W34" s="11">
        <v>14.702990060294368</v>
      </c>
      <c r="X34" s="11">
        <v>0.30006102163866055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6"/>
        <v>240</v>
      </c>
      <c r="C35">
        <v>2.2999999999999998</v>
      </c>
      <c r="D35">
        <v>6.5000000000000002E-2</v>
      </c>
      <c r="E35">
        <f t="shared" si="1"/>
        <v>-2.7333680090865</v>
      </c>
      <c r="F35">
        <f t="shared" si="2"/>
        <v>0.83290912293510388</v>
      </c>
      <c r="G35">
        <f t="shared" si="3"/>
        <v>-0.6921572558055763</v>
      </c>
      <c r="H35">
        <f t="shared" si="4"/>
        <v>0.72174672374434368</v>
      </c>
      <c r="U35" s="12" t="s">
        <v>323</v>
      </c>
      <c r="V35" s="12">
        <v>52</v>
      </c>
      <c r="W35" s="12">
        <v>35.574713041957928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6"/>
        <v>302</v>
      </c>
      <c r="C36">
        <v>5.6</v>
      </c>
      <c r="D36">
        <v>4.2999999999999997E-2</v>
      </c>
      <c r="E36">
        <f t="shared" si="1"/>
        <v>-3.1465551632885749</v>
      </c>
      <c r="F36">
        <f t="shared" si="2"/>
        <v>1.7227665977411035</v>
      </c>
      <c r="G36">
        <f t="shared" si="3"/>
        <v>-0.82031567643847203</v>
      </c>
      <c r="H36">
        <f t="shared" si="4"/>
        <v>0.5719109991854433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6"/>
        <v>337</v>
      </c>
      <c r="C37">
        <v>5.8</v>
      </c>
      <c r="D37" s="10">
        <v>3.9E-2</v>
      </c>
      <c r="E37">
        <f t="shared" si="1"/>
        <v>-3.2441936328524905</v>
      </c>
      <c r="F37">
        <f t="shared" si="2"/>
        <v>1.7578579175523736</v>
      </c>
      <c r="G37">
        <f t="shared" si="3"/>
        <v>-0.87885100281419271</v>
      </c>
      <c r="H37">
        <f t="shared" si="4"/>
        <v>0.47709633707720694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7">_xlfn.DAYS(A38,A$60)</f>
        <v>50</v>
      </c>
      <c r="C38">
        <v>4.4000000000000004</v>
      </c>
      <c r="D38">
        <v>3.2000000000000001E-2</v>
      </c>
      <c r="E38">
        <f t="shared" si="1"/>
        <v>-3.4420193761824103</v>
      </c>
      <c r="F38">
        <f t="shared" si="2"/>
        <v>1.4816045409242156</v>
      </c>
      <c r="G38">
        <f t="shared" si="3"/>
        <v>-0.15859290602857282</v>
      </c>
      <c r="H38">
        <f t="shared" si="4"/>
        <v>0.987344058653017</v>
      </c>
      <c r="U38" s="11" t="s">
        <v>324</v>
      </c>
      <c r="V38" s="11">
        <v>-5.3367494082130644</v>
      </c>
      <c r="W38" s="11">
        <v>1.6957801886691914</v>
      </c>
      <c r="X38" s="11">
        <v>-3.1470761622714911</v>
      </c>
      <c r="Y38" s="11">
        <v>2.8048438087466413E-3</v>
      </c>
      <c r="Z38" s="11">
        <v>-8.7445472829770203</v>
      </c>
      <c r="AA38" s="11">
        <v>-1.9289515334491085</v>
      </c>
      <c r="AB38" s="11">
        <v>-8.7445472829770203</v>
      </c>
      <c r="AC38" s="11">
        <v>-1.9289515334491085</v>
      </c>
    </row>
    <row r="39" spans="1:29" x14ac:dyDescent="0.25">
      <c r="A39" s="1">
        <v>41744</v>
      </c>
      <c r="B39" s="3">
        <f t="shared" si="7"/>
        <v>105</v>
      </c>
      <c r="C39">
        <v>40</v>
      </c>
      <c r="D39">
        <v>0.158</v>
      </c>
      <c r="E39">
        <f t="shared" si="1"/>
        <v>-1.8451602459551701</v>
      </c>
      <c r="F39">
        <f t="shared" si="2"/>
        <v>3.6888794541139363</v>
      </c>
      <c r="G39">
        <f t="shared" si="3"/>
        <v>-0.32825654642240965</v>
      </c>
      <c r="H39">
        <f t="shared" si="4"/>
        <v>0.9445886087238361</v>
      </c>
      <c r="U39" s="11" t="s">
        <v>361</v>
      </c>
      <c r="V39" s="11">
        <v>0.23519649241690851</v>
      </c>
      <c r="W39" s="11">
        <v>2.8581981192183761E-2</v>
      </c>
      <c r="X39" s="11">
        <v>8.2288379813652348</v>
      </c>
      <c r="Y39" s="11">
        <v>8.554512615447604E-11</v>
      </c>
      <c r="Z39" s="11">
        <v>0.17775885078500239</v>
      </c>
      <c r="AA39" s="11">
        <v>0.29263413404881466</v>
      </c>
      <c r="AB39" s="11">
        <v>0.17775885078500239</v>
      </c>
      <c r="AC39" s="11">
        <v>0.29263413404881466</v>
      </c>
    </row>
    <row r="40" spans="1:29" x14ac:dyDescent="0.25">
      <c r="A40" s="1">
        <v>41751</v>
      </c>
      <c r="B40" s="3">
        <f t="shared" si="7"/>
        <v>112</v>
      </c>
      <c r="C40">
        <v>10</v>
      </c>
      <c r="D40">
        <v>4.2000000000000003E-2</v>
      </c>
      <c r="E40">
        <f t="shared" si="1"/>
        <v>-3.1700856606987688</v>
      </c>
      <c r="F40">
        <f t="shared" si="2"/>
        <v>2.3025850929940459</v>
      </c>
      <c r="G40">
        <f t="shared" si="3"/>
        <v>-0.34923484031913793</v>
      </c>
      <c r="H40">
        <f t="shared" si="4"/>
        <v>0.93703523215899742</v>
      </c>
      <c r="U40" s="11" t="s">
        <v>364</v>
      </c>
      <c r="V40" s="11">
        <v>-1.6004006677471188</v>
      </c>
      <c r="W40" s="11">
        <v>1.0477033289379745</v>
      </c>
      <c r="X40" s="11">
        <v>-1.5275322923421433</v>
      </c>
      <c r="Y40" s="11">
        <v>0.13305867218365258</v>
      </c>
      <c r="Z40" s="11">
        <v>-3.7058393334387416</v>
      </c>
      <c r="AA40" s="11">
        <v>0.50503799794450432</v>
      </c>
      <c r="AB40" s="11">
        <v>-3.7058393334387416</v>
      </c>
      <c r="AC40" s="11">
        <v>0.50503799794450432</v>
      </c>
    </row>
    <row r="41" spans="1:29" ht="15.75" thickBot="1" x14ac:dyDescent="0.3">
      <c r="A41" s="1">
        <v>41768</v>
      </c>
      <c r="B41" s="3">
        <f t="shared" si="7"/>
        <v>129</v>
      </c>
      <c r="C41">
        <v>193</v>
      </c>
      <c r="D41">
        <v>0.24099999999999999</v>
      </c>
      <c r="E41">
        <f t="shared" si="1"/>
        <v>-1.422958345491482</v>
      </c>
      <c r="F41">
        <f t="shared" si="2"/>
        <v>5.2626901889048856</v>
      </c>
      <c r="G41">
        <f t="shared" si="3"/>
        <v>-0.39943881626490396</v>
      </c>
      <c r="H41">
        <f t="shared" si="4"/>
        <v>0.91675985517522107</v>
      </c>
      <c r="U41" s="12" t="s">
        <v>365</v>
      </c>
      <c r="V41" s="12">
        <v>1.9733094833855169</v>
      </c>
      <c r="W41" s="12">
        <v>1.4576562955107806</v>
      </c>
      <c r="X41" s="12">
        <v>1.3537549897481458</v>
      </c>
      <c r="Y41" s="12">
        <v>0.18202612504579849</v>
      </c>
      <c r="Z41" s="12">
        <v>-0.95596051231848778</v>
      </c>
      <c r="AA41" s="12">
        <v>4.9025794790895212</v>
      </c>
      <c r="AB41" s="12">
        <v>-0.95596051231848778</v>
      </c>
      <c r="AC41" s="12">
        <v>4.9025794790895212</v>
      </c>
    </row>
    <row r="42" spans="1:29" x14ac:dyDescent="0.25">
      <c r="A42" s="1">
        <v>41799</v>
      </c>
      <c r="B42" s="3">
        <f t="shared" si="7"/>
        <v>160</v>
      </c>
      <c r="C42">
        <v>177</v>
      </c>
      <c r="D42">
        <v>0.16800000000000001</v>
      </c>
      <c r="E42">
        <f t="shared" si="1"/>
        <v>-1.7837912995788781</v>
      </c>
      <c r="F42">
        <f t="shared" si="2"/>
        <v>5.1761497325738288</v>
      </c>
      <c r="G42">
        <f t="shared" si="3"/>
        <v>-0.48787101332710314</v>
      </c>
      <c r="H42">
        <f t="shared" si="4"/>
        <v>0.8729157315315067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7"/>
        <v>169</v>
      </c>
      <c r="C43">
        <v>6.2</v>
      </c>
      <c r="D43">
        <v>0.04</v>
      </c>
      <c r="E43">
        <f t="shared" si="1"/>
        <v>-3.2188758248682006</v>
      </c>
      <c r="F43">
        <f t="shared" si="2"/>
        <v>1.824549292051046</v>
      </c>
      <c r="G43">
        <f t="shared" si="3"/>
        <v>-0.51269166608656169</v>
      </c>
      <c r="H43">
        <f t="shared" si="4"/>
        <v>0.85857280152901738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7"/>
        <v>190</v>
      </c>
      <c r="C44">
        <v>491</v>
      </c>
      <c r="D44">
        <v>0.41</v>
      </c>
      <c r="E44">
        <f t="shared" si="1"/>
        <v>-0.89159811928378363</v>
      </c>
      <c r="F44">
        <f t="shared" si="2"/>
        <v>6.1964441277945204</v>
      </c>
      <c r="G44">
        <f t="shared" si="3"/>
        <v>-0.56893344383799516</v>
      </c>
      <c r="H44">
        <f t="shared" si="4"/>
        <v>0.82238357016822672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7"/>
        <v>218</v>
      </c>
      <c r="C45">
        <v>2.4</v>
      </c>
      <c r="D45">
        <v>5.0999999999999997E-2</v>
      </c>
      <c r="E45">
        <f t="shared" si="1"/>
        <v>-2.9759296462578115</v>
      </c>
      <c r="F45">
        <f t="shared" si="2"/>
        <v>0.87546873735389985</v>
      </c>
      <c r="G45">
        <f t="shared" si="3"/>
        <v>-0.63992215997187174</v>
      </c>
      <c r="H45">
        <f t="shared" si="4"/>
        <v>0.76843973685444855</v>
      </c>
    </row>
    <row r="46" spans="1:29" x14ac:dyDescent="0.25">
      <c r="A46" s="1">
        <v>41926</v>
      </c>
      <c r="B46" s="3">
        <f t="shared" si="7"/>
        <v>287</v>
      </c>
      <c r="C46">
        <v>144</v>
      </c>
      <c r="D46">
        <v>0.222</v>
      </c>
      <c r="E46">
        <f t="shared" si="1"/>
        <v>-1.5050778971098575</v>
      </c>
      <c r="F46">
        <f t="shared" si="2"/>
        <v>4.9698132995760007</v>
      </c>
      <c r="G46">
        <f t="shared" si="3"/>
        <v>-0.79206422151717726</v>
      </c>
      <c r="H46">
        <f t="shared" si="4"/>
        <v>0.6104377683207256</v>
      </c>
    </row>
    <row r="47" spans="1:29" x14ac:dyDescent="0.25">
      <c r="A47" s="1">
        <v>41941</v>
      </c>
      <c r="B47" s="3">
        <f t="shared" si="7"/>
        <v>302</v>
      </c>
      <c r="C47">
        <v>3.5</v>
      </c>
      <c r="D47">
        <v>0.04</v>
      </c>
      <c r="E47">
        <f t="shared" si="1"/>
        <v>-3.2188758248682006</v>
      </c>
      <c r="F47">
        <f t="shared" si="2"/>
        <v>1.2527629684953681</v>
      </c>
      <c r="G47">
        <f t="shared" si="3"/>
        <v>-0.82031567643847203</v>
      </c>
      <c r="H47">
        <f t="shared" si="4"/>
        <v>0.5719109991854433</v>
      </c>
    </row>
    <row r="48" spans="1:29" x14ac:dyDescent="0.25">
      <c r="A48" s="1">
        <v>41996</v>
      </c>
      <c r="B48" s="3">
        <f t="shared" si="7"/>
        <v>357</v>
      </c>
      <c r="C48">
        <v>8.4</v>
      </c>
      <c r="D48">
        <v>7.4999999999999997E-2</v>
      </c>
      <c r="E48">
        <f t="shared" si="1"/>
        <v>-2.5902671654458267</v>
      </c>
      <c r="F48">
        <f t="shared" si="2"/>
        <v>2.1282317058492679</v>
      </c>
      <c r="G48">
        <f t="shared" si="3"/>
        <v>-0.90744162255338412</v>
      </c>
      <c r="H48">
        <f t="shared" si="4"/>
        <v>0.42017817846442418</v>
      </c>
    </row>
    <row r="49" spans="1:8" x14ac:dyDescent="0.25">
      <c r="A49" s="1">
        <v>42054</v>
      </c>
      <c r="B49" s="3">
        <f t="shared" ref="B49:B54" si="8">_xlfn.DAYS(A49,A$61)</f>
        <v>50</v>
      </c>
      <c r="C49">
        <v>3.3</v>
      </c>
      <c r="D49">
        <v>2.5000000000000001E-2</v>
      </c>
      <c r="E49">
        <f t="shared" si="1"/>
        <v>-3.6888794541139363</v>
      </c>
      <c r="F49">
        <f t="shared" si="2"/>
        <v>1.1939224684724346</v>
      </c>
      <c r="G49">
        <f t="shared" si="3"/>
        <v>-0.15859290602857282</v>
      </c>
      <c r="H49">
        <f t="shared" si="4"/>
        <v>0.987344058653017</v>
      </c>
    </row>
    <row r="50" spans="1:8" x14ac:dyDescent="0.25">
      <c r="A50" s="1">
        <v>42090</v>
      </c>
      <c r="B50" s="3">
        <f t="shared" si="8"/>
        <v>86</v>
      </c>
      <c r="C50">
        <v>51</v>
      </c>
      <c r="D50" s="10">
        <v>8.4000000000000005E-2</v>
      </c>
      <c r="E50">
        <f t="shared" si="1"/>
        <v>-2.4769384801388235</v>
      </c>
      <c r="F50">
        <f t="shared" si="2"/>
        <v>3.9318256327243257</v>
      </c>
      <c r="G50">
        <f t="shared" si="3"/>
        <v>-0.27052316490983014</v>
      </c>
      <c r="H50">
        <f t="shared" si="4"/>
        <v>0.96271346580754169</v>
      </c>
    </row>
    <row r="51" spans="1:8" x14ac:dyDescent="0.25">
      <c r="A51" s="1">
        <v>42107</v>
      </c>
      <c r="B51" s="3">
        <f t="shared" si="8"/>
        <v>103</v>
      </c>
      <c r="C51">
        <v>4.5999999999999996</v>
      </c>
      <c r="D51">
        <v>3.7999999999999999E-2</v>
      </c>
      <c r="E51">
        <f t="shared" si="1"/>
        <v>-3.2701691192557512</v>
      </c>
      <c r="F51">
        <f t="shared" si="2"/>
        <v>1.5260563034950492</v>
      </c>
      <c r="G51">
        <f t="shared" si="3"/>
        <v>-0.32223231629318544</v>
      </c>
      <c r="H51">
        <f t="shared" si="4"/>
        <v>0.94666062257618411</v>
      </c>
    </row>
    <row r="52" spans="1:8" x14ac:dyDescent="0.25">
      <c r="A52" s="1">
        <v>42108</v>
      </c>
      <c r="B52" s="3">
        <f t="shared" si="8"/>
        <v>104</v>
      </c>
      <c r="C52">
        <v>312</v>
      </c>
      <c r="D52">
        <v>0.26700000000000002</v>
      </c>
      <c r="E52">
        <f t="shared" si="1"/>
        <v>-1.3205066205818874</v>
      </c>
      <c r="F52">
        <f t="shared" si="2"/>
        <v>5.7430031878094825</v>
      </c>
      <c r="G52">
        <f t="shared" si="3"/>
        <v>-0.32524608135934269</v>
      </c>
      <c r="H52">
        <f t="shared" si="4"/>
        <v>0.94562941290993685</v>
      </c>
    </row>
    <row r="53" spans="1:8" x14ac:dyDescent="0.25">
      <c r="A53" s="1">
        <v>42132</v>
      </c>
      <c r="B53" s="3">
        <f t="shared" si="8"/>
        <v>128</v>
      </c>
      <c r="C53">
        <v>3940</v>
      </c>
      <c r="D53">
        <v>0.373</v>
      </c>
      <c r="E53">
        <f t="shared" si="1"/>
        <v>-0.98617685933832155</v>
      </c>
      <c r="F53">
        <f t="shared" si="2"/>
        <v>8.2789360022919798</v>
      </c>
      <c r="G53">
        <f t="shared" si="3"/>
        <v>-0.3965166330665959</v>
      </c>
      <c r="H53">
        <f t="shared" si="4"/>
        <v>0.91802753755077005</v>
      </c>
    </row>
    <row r="54" spans="1:8" x14ac:dyDescent="0.25">
      <c r="A54" s="1">
        <v>42135</v>
      </c>
      <c r="B54" s="3">
        <f t="shared" si="8"/>
        <v>131</v>
      </c>
      <c r="C54">
        <v>601</v>
      </c>
      <c r="D54">
        <v>0.21199999999999999</v>
      </c>
      <c r="E54">
        <f t="shared" si="1"/>
        <v>-1.5511690043101247</v>
      </c>
      <c r="F54">
        <f t="shared" si="2"/>
        <v>6.3985949345352076</v>
      </c>
      <c r="G54">
        <f t="shared" si="3"/>
        <v>-0.4052709947272618</v>
      </c>
      <c r="H54">
        <f t="shared" si="4"/>
        <v>0.91419659856771274</v>
      </c>
    </row>
    <row r="57" spans="1:8" x14ac:dyDescent="0.25">
      <c r="A57" s="1">
        <v>40543</v>
      </c>
    </row>
    <row r="58" spans="1:8" x14ac:dyDescent="0.25">
      <c r="A58" s="1">
        <v>40908</v>
      </c>
    </row>
    <row r="59" spans="1:8" x14ac:dyDescent="0.25">
      <c r="A59" s="1">
        <v>41274</v>
      </c>
    </row>
    <row r="60" spans="1:8" x14ac:dyDescent="0.25">
      <c r="A60" s="1">
        <v>41639</v>
      </c>
    </row>
    <row r="61" spans="1:8" x14ac:dyDescent="0.25">
      <c r="A61" s="1">
        <v>42004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workbookViewId="0">
      <selection activeCell="W27" sqref="W27"/>
    </sheetView>
  </sheetViews>
  <sheetFormatPr defaultRowHeight="15" x14ac:dyDescent="0.25"/>
  <cols>
    <col min="1" max="1" width="10.7109375" bestFit="1" customWidth="1"/>
    <col min="2" max="2" width="9.7109375" bestFit="1" customWidth="1"/>
    <col min="21" max="29" width="9.140625" style="25"/>
  </cols>
  <sheetData>
    <row r="1" spans="1:29" x14ac:dyDescent="0.25">
      <c r="A1" t="s">
        <v>282</v>
      </c>
      <c r="B1" t="s">
        <v>283</v>
      </c>
      <c r="C1" t="s">
        <v>289</v>
      </c>
      <c r="D1" t="s">
        <v>273</v>
      </c>
      <c r="E1" s="8" t="s">
        <v>348</v>
      </c>
      <c r="F1" t="s">
        <v>337</v>
      </c>
      <c r="G1" s="24" t="s">
        <v>362</v>
      </c>
      <c r="H1" s="24" t="s">
        <v>363</v>
      </c>
      <c r="U1" t="s">
        <v>313</v>
      </c>
      <c r="V1"/>
      <c r="W1"/>
      <c r="X1"/>
      <c r="Y1"/>
      <c r="Z1"/>
      <c r="AA1"/>
      <c r="AB1"/>
      <c r="AC1"/>
    </row>
    <row r="2" spans="1:29" ht="15.75" thickBot="1" x14ac:dyDescent="0.3">
      <c r="A2" s="1">
        <v>40597</v>
      </c>
      <c r="B2" s="3">
        <f t="shared" ref="B2:B15" si="0">_xlfn.DAYS(A2,A$57)</f>
        <v>54</v>
      </c>
      <c r="C2">
        <v>3.3</v>
      </c>
      <c r="D2">
        <v>0.02</v>
      </c>
      <c r="E2">
        <f>LN(D2)</f>
        <v>-3.912023005428146</v>
      </c>
      <c r="F2">
        <f>LN(C2)</f>
        <v>1.1939224684724346</v>
      </c>
      <c r="G2">
        <f>SIN(2*3.14*B2)</f>
        <v>-0.17115966941084268</v>
      </c>
      <c r="H2">
        <f>COS(2*3.14*B2)</f>
        <v>0.9852433037413505</v>
      </c>
      <c r="U2"/>
      <c r="V2"/>
      <c r="W2"/>
      <c r="X2"/>
      <c r="Y2"/>
      <c r="Z2"/>
      <c r="AA2"/>
      <c r="AB2"/>
      <c r="AC2"/>
    </row>
    <row r="3" spans="1:29" x14ac:dyDescent="0.25">
      <c r="A3" s="1">
        <v>40644</v>
      </c>
      <c r="B3" s="3">
        <f t="shared" si="0"/>
        <v>101</v>
      </c>
      <c r="C3">
        <v>2.6</v>
      </c>
      <c r="D3">
        <v>1.9E-2</v>
      </c>
      <c r="E3">
        <f t="shared" ref="E3:E54" si="1">LN(D3)</f>
        <v>-3.9633162998156966</v>
      </c>
      <c r="F3">
        <f t="shared" ref="F3:F54" si="2">LN(C3)</f>
        <v>0.95551144502743635</v>
      </c>
      <c r="G3">
        <f t="shared" ref="G3:G54" si="3">SIN(2*3.14*B3)</f>
        <v>-0.31619500849761017</v>
      </c>
      <c r="H3">
        <f t="shared" ref="H3:H54" si="4">COS(2*3.14*B3)</f>
        <v>0.94869421659520847</v>
      </c>
      <c r="U3" s="14" t="s">
        <v>314</v>
      </c>
      <c r="V3" s="14"/>
      <c r="W3"/>
      <c r="X3"/>
      <c r="Y3"/>
      <c r="Z3"/>
      <c r="AA3"/>
      <c r="AB3"/>
      <c r="AC3"/>
    </row>
    <row r="4" spans="1:29" x14ac:dyDescent="0.25">
      <c r="A4" s="1">
        <v>40648</v>
      </c>
      <c r="B4" s="3">
        <f t="shared" si="0"/>
        <v>105</v>
      </c>
      <c r="C4">
        <v>42</v>
      </c>
      <c r="D4">
        <v>3.5000000000000003E-2</v>
      </c>
      <c r="E4">
        <f t="shared" si="1"/>
        <v>-3.3524072174927233</v>
      </c>
      <c r="F4">
        <f t="shared" si="2"/>
        <v>3.7376696182833684</v>
      </c>
      <c r="G4">
        <f t="shared" si="3"/>
        <v>-0.32825654642240965</v>
      </c>
      <c r="H4">
        <f t="shared" si="4"/>
        <v>0.9445886087238361</v>
      </c>
      <c r="U4" s="11" t="s">
        <v>315</v>
      </c>
      <c r="V4" s="11">
        <v>0.69273571217157415</v>
      </c>
      <c r="W4"/>
      <c r="X4"/>
      <c r="Y4"/>
      <c r="Z4"/>
      <c r="AA4"/>
      <c r="AB4"/>
      <c r="AC4"/>
    </row>
    <row r="5" spans="1:29" x14ac:dyDescent="0.25">
      <c r="A5" s="1">
        <v>40653</v>
      </c>
      <c r="B5" s="3">
        <f t="shared" si="0"/>
        <v>110</v>
      </c>
      <c r="C5">
        <v>6.8</v>
      </c>
      <c r="D5">
        <v>3.3000000000000002E-2</v>
      </c>
      <c r="E5">
        <f t="shared" si="1"/>
        <v>-3.4112477175156566</v>
      </c>
      <c r="F5">
        <f t="shared" si="2"/>
        <v>1.9169226121820611</v>
      </c>
      <c r="G5">
        <f t="shared" si="3"/>
        <v>-0.343258303815903</v>
      </c>
      <c r="H5">
        <f t="shared" si="4"/>
        <v>0.93924104300303513</v>
      </c>
      <c r="U5" s="11" t="s">
        <v>316</v>
      </c>
      <c r="V5" s="11">
        <v>0.47988276691785797</v>
      </c>
      <c r="W5"/>
      <c r="X5"/>
      <c r="Y5"/>
      <c r="Z5"/>
      <c r="AA5"/>
      <c r="AB5"/>
      <c r="AC5"/>
    </row>
    <row r="6" spans="1:29" x14ac:dyDescent="0.25">
      <c r="A6" s="1">
        <v>40659</v>
      </c>
      <c r="B6" s="3">
        <f t="shared" si="0"/>
        <v>116</v>
      </c>
      <c r="C6">
        <v>464</v>
      </c>
      <c r="D6">
        <v>0.11600000000000001</v>
      </c>
      <c r="E6">
        <f t="shared" si="1"/>
        <v>-2.1541650878757723</v>
      </c>
      <c r="F6">
        <f t="shared" si="2"/>
        <v>6.1398845522262553</v>
      </c>
      <c r="G6">
        <f t="shared" si="3"/>
        <v>-0.36114515068696479</v>
      </c>
      <c r="H6">
        <f t="shared" si="4"/>
        <v>0.93250961396400067</v>
      </c>
      <c r="U6" s="11" t="s">
        <v>317</v>
      </c>
      <c r="V6" s="11">
        <v>0.46968438979860028</v>
      </c>
      <c r="W6"/>
      <c r="X6"/>
      <c r="Y6"/>
      <c r="Z6"/>
      <c r="AA6"/>
      <c r="AB6"/>
      <c r="AC6"/>
    </row>
    <row r="7" spans="1:29" x14ac:dyDescent="0.25">
      <c r="A7" s="1">
        <v>40665</v>
      </c>
      <c r="B7" s="3">
        <f t="shared" si="0"/>
        <v>122</v>
      </c>
      <c r="C7">
        <v>436</v>
      </c>
      <c r="D7">
        <v>8.1000000000000003E-2</v>
      </c>
      <c r="E7">
        <f t="shared" si="1"/>
        <v>-2.5133061243096981</v>
      </c>
      <c r="F7">
        <f t="shared" si="2"/>
        <v>6.0776422433490342</v>
      </c>
      <c r="G7">
        <f t="shared" si="3"/>
        <v>-0.3789000887759551</v>
      </c>
      <c r="H7">
        <f t="shared" si="4"/>
        <v>0.92543758445698177</v>
      </c>
      <c r="U7" s="11" t="s">
        <v>318</v>
      </c>
      <c r="V7" s="11">
        <v>0.5878477193318562</v>
      </c>
      <c r="W7"/>
      <c r="X7"/>
      <c r="Y7"/>
      <c r="Z7"/>
      <c r="AA7"/>
      <c r="AB7"/>
      <c r="AC7"/>
    </row>
    <row r="8" spans="1:29" ht="15.75" thickBot="1" x14ac:dyDescent="0.3">
      <c r="A8" s="1">
        <v>40686</v>
      </c>
      <c r="B8" s="3">
        <f t="shared" si="0"/>
        <v>143</v>
      </c>
      <c r="C8">
        <v>15</v>
      </c>
      <c r="D8">
        <v>7.2999999999999995E-2</v>
      </c>
      <c r="E8">
        <f t="shared" si="1"/>
        <v>-2.6172958378337459</v>
      </c>
      <c r="F8">
        <f t="shared" si="2"/>
        <v>2.7080502011022101</v>
      </c>
      <c r="G8">
        <f t="shared" si="3"/>
        <v>-0.43991042548333131</v>
      </c>
      <c r="H8">
        <f t="shared" si="4"/>
        <v>0.89804165691301563</v>
      </c>
      <c r="U8" s="12" t="s">
        <v>319</v>
      </c>
      <c r="V8" s="12">
        <v>53</v>
      </c>
      <c r="W8"/>
      <c r="X8"/>
      <c r="Y8"/>
      <c r="Z8"/>
      <c r="AA8"/>
      <c r="AB8"/>
      <c r="AC8"/>
    </row>
    <row r="9" spans="1:29" x14ac:dyDescent="0.25">
      <c r="A9" s="1">
        <v>40701</v>
      </c>
      <c r="B9" s="3">
        <f t="shared" si="0"/>
        <v>158</v>
      </c>
      <c r="C9">
        <v>2.1</v>
      </c>
      <c r="D9">
        <v>1.6E-2</v>
      </c>
      <c r="E9">
        <f t="shared" si="1"/>
        <v>-4.1351665567423561</v>
      </c>
      <c r="F9">
        <f t="shared" si="2"/>
        <v>0.74193734472937733</v>
      </c>
      <c r="G9">
        <f t="shared" si="3"/>
        <v>-0.48230014142624089</v>
      </c>
      <c r="H9">
        <f t="shared" si="4"/>
        <v>0.87600603512774278</v>
      </c>
      <c r="U9"/>
      <c r="V9"/>
      <c r="W9"/>
      <c r="X9"/>
      <c r="Y9"/>
      <c r="Z9"/>
      <c r="AA9"/>
      <c r="AB9"/>
      <c r="AC9"/>
    </row>
    <row r="10" spans="1:29" ht="15.75" thickBot="1" x14ac:dyDescent="0.3">
      <c r="A10" s="1">
        <v>40771</v>
      </c>
      <c r="B10" s="3">
        <f t="shared" si="0"/>
        <v>228</v>
      </c>
      <c r="C10">
        <v>0.02</v>
      </c>
      <c r="D10">
        <v>1.9E-2</v>
      </c>
      <c r="E10">
        <f t="shared" si="1"/>
        <v>-3.9633162998156966</v>
      </c>
      <c r="F10">
        <f t="shared" si="2"/>
        <v>-3.912023005428146</v>
      </c>
      <c r="G10">
        <f t="shared" si="3"/>
        <v>-0.66407057624574983</v>
      </c>
      <c r="H10">
        <f t="shared" si="4"/>
        <v>0.74766989357913671</v>
      </c>
      <c r="U10" t="s">
        <v>320</v>
      </c>
      <c r="V10"/>
      <c r="W10"/>
      <c r="X10"/>
      <c r="Y10"/>
      <c r="Z10"/>
      <c r="AA10"/>
      <c r="AB10"/>
      <c r="AC10"/>
    </row>
    <row r="11" spans="1:29" x14ac:dyDescent="0.25">
      <c r="A11" s="1">
        <v>40820</v>
      </c>
      <c r="B11" s="3">
        <f t="shared" si="0"/>
        <v>277</v>
      </c>
      <c r="C11">
        <v>0.03</v>
      </c>
      <c r="D11">
        <v>8.9999999999999993E-3</v>
      </c>
      <c r="E11">
        <f t="shared" si="1"/>
        <v>-4.7105307016459177</v>
      </c>
      <c r="F11">
        <f t="shared" si="2"/>
        <v>-3.5065578973199818</v>
      </c>
      <c r="G11">
        <f t="shared" si="3"/>
        <v>-0.77222140397512284</v>
      </c>
      <c r="H11">
        <f t="shared" si="4"/>
        <v>0.63535352619049035</v>
      </c>
      <c r="U11" s="13"/>
      <c r="V11" s="13" t="s">
        <v>325</v>
      </c>
      <c r="W11" s="13" t="s">
        <v>326</v>
      </c>
      <c r="X11" s="13" t="s">
        <v>327</v>
      </c>
      <c r="Y11" s="13" t="s">
        <v>328</v>
      </c>
      <c r="Z11" s="13" t="s">
        <v>329</v>
      </c>
      <c r="AA11"/>
      <c r="AB11"/>
      <c r="AC11"/>
    </row>
    <row r="12" spans="1:29" x14ac:dyDescent="0.25">
      <c r="A12" s="1">
        <v>40856</v>
      </c>
      <c r="B12" s="3">
        <f t="shared" si="0"/>
        <v>313</v>
      </c>
      <c r="C12">
        <v>90</v>
      </c>
      <c r="D12">
        <v>2.8000000000000001E-2</v>
      </c>
      <c r="E12">
        <f t="shared" si="1"/>
        <v>-3.575550768806933</v>
      </c>
      <c r="F12">
        <f t="shared" si="2"/>
        <v>4.499809670330265</v>
      </c>
      <c r="G12">
        <f t="shared" si="3"/>
        <v>-0.83984691643820719</v>
      </c>
      <c r="H12">
        <f t="shared" si="4"/>
        <v>0.54282332019657653</v>
      </c>
      <c r="U12" s="11" t="s">
        <v>321</v>
      </c>
      <c r="V12" s="11">
        <v>1</v>
      </c>
      <c r="W12" s="11">
        <v>16.260494994158574</v>
      </c>
      <c r="X12" s="11">
        <v>16.260494994158574</v>
      </c>
      <c r="Y12" s="11">
        <v>47.054816791555105</v>
      </c>
      <c r="Z12" s="11">
        <v>9.0689594967349084E-9</v>
      </c>
      <c r="AA12"/>
      <c r="AB12"/>
      <c r="AC12"/>
    </row>
    <row r="13" spans="1:29" x14ac:dyDescent="0.25">
      <c r="A13" s="1">
        <v>40869</v>
      </c>
      <c r="B13" s="3">
        <f t="shared" si="0"/>
        <v>326</v>
      </c>
      <c r="C13" s="10">
        <v>1400</v>
      </c>
      <c r="D13">
        <v>4.2000000000000003E-2</v>
      </c>
      <c r="E13">
        <f t="shared" si="1"/>
        <v>-3.1700856606987688</v>
      </c>
      <c r="F13">
        <f t="shared" si="2"/>
        <v>7.2442275156033498</v>
      </c>
      <c r="G13">
        <f t="shared" si="3"/>
        <v>-0.86159831859110203</v>
      </c>
      <c r="H13">
        <f t="shared" si="4"/>
        <v>0.50759071839523018</v>
      </c>
      <c r="U13" s="11" t="s">
        <v>322</v>
      </c>
      <c r="V13" s="11">
        <v>51</v>
      </c>
      <c r="W13" s="11">
        <v>17.623811997306905</v>
      </c>
      <c r="X13" s="11">
        <v>0.34556494112366481</v>
      </c>
      <c r="Y13" s="11"/>
      <c r="Z13" s="11"/>
      <c r="AA13"/>
      <c r="AB13"/>
      <c r="AC13"/>
    </row>
    <row r="14" spans="1:29" ht="15.75" thickBot="1" x14ac:dyDescent="0.3">
      <c r="A14" s="1">
        <v>40882</v>
      </c>
      <c r="B14" s="3">
        <f t="shared" si="0"/>
        <v>339</v>
      </c>
      <c r="C14">
        <v>312</v>
      </c>
      <c r="D14">
        <v>0.107</v>
      </c>
      <c r="E14">
        <f t="shared" si="1"/>
        <v>-2.234926444520231</v>
      </c>
      <c r="F14">
        <f t="shared" si="2"/>
        <v>5.7430031878094825</v>
      </c>
      <c r="G14">
        <f t="shared" si="3"/>
        <v>-0.88187254512727109</v>
      </c>
      <c r="H14">
        <f t="shared" si="4"/>
        <v>0.47148787275045489</v>
      </c>
      <c r="U14" s="12" t="s">
        <v>323</v>
      </c>
      <c r="V14" s="12">
        <v>52</v>
      </c>
      <c r="W14" s="12">
        <v>33.884306991465479</v>
      </c>
      <c r="X14" s="12"/>
      <c r="Y14" s="12"/>
      <c r="Z14" s="12"/>
      <c r="AA14"/>
      <c r="AB14"/>
      <c r="AC14"/>
    </row>
    <row r="15" spans="1:29" ht="15.75" thickBot="1" x14ac:dyDescent="0.3">
      <c r="A15" s="1">
        <v>40885</v>
      </c>
      <c r="B15" s="3">
        <f t="shared" si="0"/>
        <v>342</v>
      </c>
      <c r="C15">
        <v>56</v>
      </c>
      <c r="D15">
        <v>3.4000000000000002E-2</v>
      </c>
      <c r="E15">
        <f t="shared" si="1"/>
        <v>-3.3813947543659757</v>
      </c>
      <c r="F15">
        <f t="shared" si="2"/>
        <v>4.0253516907351496</v>
      </c>
      <c r="G15">
        <f t="shared" si="3"/>
        <v>-0.88633771360557756</v>
      </c>
      <c r="H15">
        <f t="shared" si="4"/>
        <v>0.46303936921220556</v>
      </c>
      <c r="U15"/>
      <c r="V15"/>
      <c r="W15"/>
      <c r="X15"/>
      <c r="Y15"/>
      <c r="Z15"/>
      <c r="AA15"/>
      <c r="AB15"/>
      <c r="AC15"/>
    </row>
    <row r="16" spans="1:29" x14ac:dyDescent="0.25">
      <c r="A16" s="1">
        <v>40933</v>
      </c>
      <c r="B16" s="3">
        <f t="shared" ref="B16:B25" si="5">_xlfn.DAYS(A16,A$58)</f>
        <v>25</v>
      </c>
      <c r="C16">
        <v>623</v>
      </c>
      <c r="D16">
        <v>5.5E-2</v>
      </c>
      <c r="E16">
        <f t="shared" si="1"/>
        <v>-2.9004220937496661</v>
      </c>
      <c r="F16">
        <f t="shared" si="2"/>
        <v>6.4345465187874531</v>
      </c>
      <c r="G16">
        <f t="shared" si="3"/>
        <v>-7.95485428747221E-2</v>
      </c>
      <c r="H16">
        <f t="shared" si="4"/>
        <v>0.99683099336171754</v>
      </c>
      <c r="U16" s="13"/>
      <c r="V16" s="13" t="s">
        <v>330</v>
      </c>
      <c r="W16" s="13" t="s">
        <v>318</v>
      </c>
      <c r="X16" s="13" t="s">
        <v>331</v>
      </c>
      <c r="Y16" s="13" t="s">
        <v>332</v>
      </c>
      <c r="Z16" s="13" t="s">
        <v>333</v>
      </c>
      <c r="AA16" s="13" t="s">
        <v>334</v>
      </c>
      <c r="AB16" s="13" t="s">
        <v>335</v>
      </c>
      <c r="AC16" s="13" t="s">
        <v>336</v>
      </c>
    </row>
    <row r="17" spans="1:29" x14ac:dyDescent="0.25">
      <c r="A17" s="1">
        <v>40946</v>
      </c>
      <c r="B17" s="3">
        <f t="shared" si="5"/>
        <v>38</v>
      </c>
      <c r="C17">
        <v>31</v>
      </c>
      <c r="D17">
        <v>2.4E-2</v>
      </c>
      <c r="E17">
        <f t="shared" si="1"/>
        <v>-3.7297014486341915</v>
      </c>
      <c r="F17">
        <f t="shared" si="2"/>
        <v>3.4339872044851463</v>
      </c>
      <c r="G17">
        <f t="shared" si="3"/>
        <v>-0.12074632392877042</v>
      </c>
      <c r="H17">
        <f t="shared" si="4"/>
        <v>0.99268339628387481</v>
      </c>
      <c r="U17" s="11" t="s">
        <v>324</v>
      </c>
      <c r="V17" s="11">
        <v>-3.9630823376902073</v>
      </c>
      <c r="W17" s="11">
        <v>0.11794723302367172</v>
      </c>
      <c r="X17" s="11">
        <v>-33.600468922359767</v>
      </c>
      <c r="Y17" s="11">
        <v>1.842378593594872E-36</v>
      </c>
      <c r="Z17" s="11">
        <v>-4.1998712884621909</v>
      </c>
      <c r="AA17" s="11">
        <v>-3.7262933869182242</v>
      </c>
      <c r="AB17" s="11">
        <v>-4.1998712884621909</v>
      </c>
      <c r="AC17" s="11">
        <v>-3.7262933869182242</v>
      </c>
    </row>
    <row r="18" spans="1:29" ht="15.75" thickBot="1" x14ac:dyDescent="0.3">
      <c r="A18" s="1">
        <v>40980</v>
      </c>
      <c r="B18" s="3">
        <f t="shared" si="5"/>
        <v>72</v>
      </c>
      <c r="C18">
        <v>230</v>
      </c>
      <c r="D18">
        <v>9.5000000000000001E-2</v>
      </c>
      <c r="E18">
        <f t="shared" si="1"/>
        <v>-2.353878387381596</v>
      </c>
      <c r="F18">
        <f t="shared" si="2"/>
        <v>5.4380793089231956</v>
      </c>
      <c r="G18">
        <f t="shared" si="3"/>
        <v>-0.22733691560899974</v>
      </c>
      <c r="H18">
        <f t="shared" si="4"/>
        <v>0.97381616684125061</v>
      </c>
      <c r="U18" s="12" t="s">
        <v>337</v>
      </c>
      <c r="V18" s="12">
        <v>0.20314772535829989</v>
      </c>
      <c r="W18" s="12">
        <v>2.9614876131981046E-2</v>
      </c>
      <c r="X18" s="12">
        <v>6.8596513607875966</v>
      </c>
      <c r="Y18" s="12">
        <v>9.0689594967348769E-9</v>
      </c>
      <c r="Z18" s="12">
        <v>0.14369338067582094</v>
      </c>
      <c r="AA18" s="12">
        <v>0.26260207004077885</v>
      </c>
      <c r="AB18" s="12">
        <v>0.14369338067582094</v>
      </c>
      <c r="AC18" s="12">
        <v>0.26260207004077885</v>
      </c>
    </row>
    <row r="19" spans="1:29" x14ac:dyDescent="0.25">
      <c r="A19" s="1">
        <v>40989</v>
      </c>
      <c r="B19" s="3">
        <f t="shared" si="5"/>
        <v>81</v>
      </c>
      <c r="C19">
        <v>343</v>
      </c>
      <c r="D19">
        <v>8.4000000000000005E-2</v>
      </c>
      <c r="E19">
        <f t="shared" si="1"/>
        <v>-2.4769384801388235</v>
      </c>
      <c r="F19">
        <f t="shared" si="2"/>
        <v>5.8377304471659395</v>
      </c>
      <c r="G19">
        <f t="shared" si="3"/>
        <v>-0.25515681354012487</v>
      </c>
      <c r="H19">
        <f t="shared" si="4"/>
        <v>0.96689968481950073</v>
      </c>
      <c r="U19"/>
      <c r="V19"/>
      <c r="W19"/>
      <c r="X19"/>
      <c r="Y19"/>
      <c r="Z19"/>
      <c r="AA19"/>
      <c r="AB19"/>
      <c r="AC19"/>
    </row>
    <row r="20" spans="1:29" x14ac:dyDescent="0.25">
      <c r="A20" s="1">
        <v>41009</v>
      </c>
      <c r="B20" s="3">
        <f t="shared" si="5"/>
        <v>101</v>
      </c>
      <c r="C20">
        <v>4.2</v>
      </c>
      <c r="D20">
        <v>1.4E-2</v>
      </c>
      <c r="E20">
        <f t="shared" si="1"/>
        <v>-4.2686979493668789</v>
      </c>
      <c r="F20">
        <f t="shared" si="2"/>
        <v>1.4350845252893227</v>
      </c>
      <c r="G20">
        <f t="shared" si="3"/>
        <v>-0.31619500849761017</v>
      </c>
      <c r="H20">
        <f t="shared" si="4"/>
        <v>0.94869421659520847</v>
      </c>
      <c r="U20"/>
      <c r="V20"/>
      <c r="W20"/>
      <c r="X20"/>
      <c r="Y20"/>
      <c r="Z20"/>
      <c r="AA20"/>
      <c r="AB20"/>
      <c r="AC20"/>
    </row>
    <row r="21" spans="1:29" x14ac:dyDescent="0.25">
      <c r="A21" s="1">
        <v>41073</v>
      </c>
      <c r="B21" s="3">
        <f t="shared" si="5"/>
        <v>165</v>
      </c>
      <c r="C21">
        <v>0.09</v>
      </c>
      <c r="D21">
        <v>0.01</v>
      </c>
      <c r="E21">
        <f t="shared" si="1"/>
        <v>-4.6051701859880909</v>
      </c>
      <c r="F21">
        <f t="shared" si="2"/>
        <v>-2.4079456086518722</v>
      </c>
      <c r="G21">
        <f t="shared" si="3"/>
        <v>-0.50171107528673742</v>
      </c>
      <c r="H21">
        <f t="shared" si="4"/>
        <v>0.86503525762515932</v>
      </c>
      <c r="U21"/>
      <c r="V21"/>
      <c r="W21"/>
      <c r="X21"/>
      <c r="Y21"/>
      <c r="Z21"/>
      <c r="AA21"/>
      <c r="AB21"/>
      <c r="AC21"/>
    </row>
    <row r="22" spans="1:29" x14ac:dyDescent="0.25">
      <c r="A22" s="1">
        <v>41087</v>
      </c>
      <c r="B22" s="3">
        <f t="shared" si="5"/>
        <v>179</v>
      </c>
      <c r="C22">
        <v>0.09</v>
      </c>
      <c r="D22">
        <v>0.01</v>
      </c>
      <c r="E22">
        <f t="shared" si="1"/>
        <v>-4.6051701859880909</v>
      </c>
      <c r="F22">
        <f t="shared" si="2"/>
        <v>-2.4079456086518722</v>
      </c>
      <c r="G22">
        <f t="shared" si="3"/>
        <v>-0.53977515159702316</v>
      </c>
      <c r="H22">
        <f t="shared" si="4"/>
        <v>0.84180923356685189</v>
      </c>
      <c r="U22" t="s">
        <v>313</v>
      </c>
      <c r="V22"/>
      <c r="W22"/>
      <c r="X22"/>
      <c r="Y22"/>
      <c r="Z22"/>
      <c r="AA22"/>
      <c r="AB22"/>
      <c r="AC22"/>
    </row>
    <row r="23" spans="1:29" ht="15.75" thickBot="1" x14ac:dyDescent="0.3">
      <c r="A23" s="1">
        <v>41199</v>
      </c>
      <c r="B23" s="3">
        <f t="shared" si="5"/>
        <v>291</v>
      </c>
      <c r="C23">
        <v>4.5</v>
      </c>
      <c r="D23">
        <v>6.0999999999999999E-2</v>
      </c>
      <c r="E23">
        <f t="shared" si="1"/>
        <v>-2.7968814148088259</v>
      </c>
      <c r="F23">
        <f t="shared" si="2"/>
        <v>1.5040773967762742</v>
      </c>
      <c r="G23">
        <f t="shared" si="3"/>
        <v>-0.79977744775433834</v>
      </c>
      <c r="H23">
        <f t="shared" si="4"/>
        <v>0.60029662173258702</v>
      </c>
      <c r="U23"/>
      <c r="V23"/>
      <c r="W23"/>
      <c r="X23"/>
      <c r="Y23"/>
      <c r="Z23"/>
      <c r="AA23"/>
      <c r="AB23"/>
      <c r="AC23"/>
    </row>
    <row r="24" spans="1:29" x14ac:dyDescent="0.25">
      <c r="A24" s="1">
        <v>41206</v>
      </c>
      <c r="B24" s="3">
        <f t="shared" si="5"/>
        <v>298</v>
      </c>
      <c r="C24">
        <v>0.68</v>
      </c>
      <c r="D24">
        <v>3.6999999999999998E-2</v>
      </c>
      <c r="E24">
        <f t="shared" si="1"/>
        <v>-3.2968373663379125</v>
      </c>
      <c r="F24">
        <f t="shared" si="2"/>
        <v>-0.38566248081198462</v>
      </c>
      <c r="G24">
        <f t="shared" si="3"/>
        <v>-0.81296244107098592</v>
      </c>
      <c r="H24">
        <f t="shared" si="4"/>
        <v>0.58231612497672058</v>
      </c>
      <c r="U24" s="14" t="s">
        <v>314</v>
      </c>
      <c r="V24" s="14"/>
      <c r="W24"/>
      <c r="X24"/>
      <c r="Y24"/>
      <c r="Z24"/>
      <c r="AA24"/>
      <c r="AB24"/>
      <c r="AC24"/>
    </row>
    <row r="25" spans="1:29" x14ac:dyDescent="0.25">
      <c r="A25" s="1">
        <v>41261</v>
      </c>
      <c r="B25" s="3">
        <f t="shared" si="5"/>
        <v>353</v>
      </c>
      <c r="C25">
        <v>0.18</v>
      </c>
      <c r="D25">
        <v>2.1000000000000001E-2</v>
      </c>
      <c r="E25">
        <f t="shared" si="1"/>
        <v>-3.8632328412587138</v>
      </c>
      <c r="F25">
        <f t="shared" si="2"/>
        <v>-1.7147984280919266</v>
      </c>
      <c r="G25">
        <f t="shared" si="3"/>
        <v>-0.90201452558194417</v>
      </c>
      <c r="H25">
        <f t="shared" si="4"/>
        <v>0.4317056817314085</v>
      </c>
      <c r="U25" s="11" t="s">
        <v>315</v>
      </c>
      <c r="V25" s="11">
        <v>0.701301811544219</v>
      </c>
      <c r="W25"/>
      <c r="X25"/>
      <c r="Y25"/>
      <c r="Z25"/>
      <c r="AA25"/>
      <c r="AB25"/>
      <c r="AC25"/>
    </row>
    <row r="26" spans="1:29" x14ac:dyDescent="0.25">
      <c r="A26" s="1">
        <v>41288</v>
      </c>
      <c r="B26" s="3">
        <f t="shared" ref="B26:B37" si="6">_xlfn.DAYS(A26,A$59)</f>
        <v>14</v>
      </c>
      <c r="C26">
        <v>39</v>
      </c>
      <c r="D26">
        <v>8.1000000000000003E-2</v>
      </c>
      <c r="E26">
        <f t="shared" si="1"/>
        <v>-2.5133061243096981</v>
      </c>
      <c r="F26">
        <f t="shared" si="2"/>
        <v>3.6635616461296463</v>
      </c>
      <c r="G26">
        <f t="shared" si="3"/>
        <v>-4.4579521562331734E-2</v>
      </c>
      <c r="H26">
        <f t="shared" si="4"/>
        <v>0.99900583895054063</v>
      </c>
      <c r="U26" s="11" t="s">
        <v>316</v>
      </c>
      <c r="V26" s="11">
        <v>0.49182423087520327</v>
      </c>
      <c r="W26"/>
      <c r="X26"/>
      <c r="Y26"/>
      <c r="Z26"/>
      <c r="AA26"/>
      <c r="AB26"/>
      <c r="AC26"/>
    </row>
    <row r="27" spans="1:29" x14ac:dyDescent="0.25">
      <c r="A27" s="1">
        <v>41305</v>
      </c>
      <c r="B27" s="3">
        <f t="shared" si="6"/>
        <v>31</v>
      </c>
      <c r="C27" s="10">
        <v>42</v>
      </c>
      <c r="D27">
        <v>0.109</v>
      </c>
      <c r="E27">
        <f t="shared" si="1"/>
        <v>-2.2164073967529934</v>
      </c>
      <c r="F27">
        <f t="shared" si="2"/>
        <v>3.7376696182833684</v>
      </c>
      <c r="G27">
        <f t="shared" si="3"/>
        <v>-9.8584133020042222E-2</v>
      </c>
      <c r="H27">
        <f t="shared" si="4"/>
        <v>0.99512871967232797</v>
      </c>
      <c r="U27" s="11" t="s">
        <v>317</v>
      </c>
      <c r="V27" s="11">
        <v>0.46071142868388915</v>
      </c>
      <c r="W27"/>
      <c r="X27"/>
      <c r="Y27"/>
      <c r="Z27"/>
      <c r="AA27"/>
      <c r="AB27"/>
      <c r="AC27"/>
    </row>
    <row r="28" spans="1:29" x14ac:dyDescent="0.25">
      <c r="A28" s="1">
        <v>41339</v>
      </c>
      <c r="B28" s="3">
        <f t="shared" si="6"/>
        <v>65</v>
      </c>
      <c r="C28">
        <v>6.7</v>
      </c>
      <c r="D28">
        <v>1.4999999999999999E-2</v>
      </c>
      <c r="E28">
        <f t="shared" si="1"/>
        <v>-4.1997050778799272</v>
      </c>
      <c r="F28">
        <f t="shared" si="2"/>
        <v>1.9021075263969205</v>
      </c>
      <c r="G28">
        <f t="shared" si="3"/>
        <v>-0.20556887994617154</v>
      </c>
      <c r="H28">
        <f t="shared" si="4"/>
        <v>0.97864264959058289</v>
      </c>
      <c r="U28" s="11" t="s">
        <v>318</v>
      </c>
      <c r="V28" s="11">
        <v>0.59280006208255032</v>
      </c>
      <c r="W28"/>
      <c r="X28"/>
      <c r="Y28"/>
      <c r="Z28"/>
      <c r="AA28"/>
      <c r="AB28"/>
      <c r="AC28"/>
    </row>
    <row r="29" spans="1:29" ht="15.75" thickBot="1" x14ac:dyDescent="0.3">
      <c r="A29" s="1">
        <v>41344</v>
      </c>
      <c r="B29" s="3">
        <f t="shared" si="6"/>
        <v>70</v>
      </c>
      <c r="C29">
        <v>98</v>
      </c>
      <c r="D29">
        <v>9.0999999999999998E-2</v>
      </c>
      <c r="E29">
        <f t="shared" si="1"/>
        <v>-2.3968957724652871</v>
      </c>
      <c r="F29">
        <f t="shared" si="2"/>
        <v>4.5849674786705723</v>
      </c>
      <c r="G29">
        <f t="shared" si="3"/>
        <v>-0.22112853712878547</v>
      </c>
      <c r="H29">
        <f t="shared" si="4"/>
        <v>0.97524467189894626</v>
      </c>
      <c r="U29" s="12" t="s">
        <v>319</v>
      </c>
      <c r="V29" s="12">
        <v>53</v>
      </c>
      <c r="W29"/>
      <c r="X29"/>
      <c r="Y29"/>
      <c r="Z29"/>
      <c r="AA29"/>
      <c r="AB29"/>
      <c r="AC29"/>
    </row>
    <row r="30" spans="1:29" x14ac:dyDescent="0.25">
      <c r="A30" s="1">
        <v>41367</v>
      </c>
      <c r="B30" s="3">
        <f t="shared" si="6"/>
        <v>93</v>
      </c>
      <c r="C30">
        <v>297</v>
      </c>
      <c r="D30">
        <v>8.5999999999999993E-2</v>
      </c>
      <c r="E30">
        <f t="shared" si="1"/>
        <v>-2.4534079827286295</v>
      </c>
      <c r="F30">
        <f t="shared" si="2"/>
        <v>5.6937321388026998</v>
      </c>
      <c r="G30">
        <f t="shared" si="3"/>
        <v>-0.29191990883593821</v>
      </c>
      <c r="H30">
        <f t="shared" si="4"/>
        <v>0.95644276714564447</v>
      </c>
      <c r="U30"/>
      <c r="V30"/>
      <c r="W30"/>
      <c r="X30"/>
      <c r="Y30"/>
      <c r="Z30"/>
      <c r="AA30"/>
      <c r="AB30"/>
      <c r="AC30"/>
    </row>
    <row r="31" spans="1:29" ht="15.75" thickBot="1" x14ac:dyDescent="0.3">
      <c r="A31" s="1">
        <v>41389</v>
      </c>
      <c r="B31" s="3">
        <f t="shared" si="6"/>
        <v>115</v>
      </c>
      <c r="C31">
        <v>13</v>
      </c>
      <c r="D31">
        <v>1.2999999999999999E-2</v>
      </c>
      <c r="E31">
        <f t="shared" si="1"/>
        <v>-4.3428059215206005</v>
      </c>
      <c r="F31">
        <f t="shared" si="2"/>
        <v>2.5649493574615367</v>
      </c>
      <c r="G31">
        <f t="shared" si="3"/>
        <v>-0.35817299402082758</v>
      </c>
      <c r="H31">
        <f t="shared" si="4"/>
        <v>0.93365523955802665</v>
      </c>
      <c r="U31" t="s">
        <v>320</v>
      </c>
      <c r="V31"/>
      <c r="W31"/>
      <c r="X31"/>
      <c r="Y31"/>
      <c r="Z31"/>
      <c r="AA31"/>
      <c r="AB31"/>
      <c r="AC31"/>
    </row>
    <row r="32" spans="1:29" x14ac:dyDescent="0.25">
      <c r="A32" s="1">
        <v>41416</v>
      </c>
      <c r="B32" s="3">
        <f t="shared" si="6"/>
        <v>142</v>
      </c>
      <c r="C32">
        <v>152</v>
      </c>
      <c r="D32">
        <v>4.2999999999999997E-2</v>
      </c>
      <c r="E32">
        <f t="shared" si="1"/>
        <v>-3.1465551632885749</v>
      </c>
      <c r="F32">
        <f t="shared" si="2"/>
        <v>5.0238805208462765</v>
      </c>
      <c r="G32">
        <f t="shared" si="3"/>
        <v>-0.43704766007963558</v>
      </c>
      <c r="H32">
        <f t="shared" si="4"/>
        <v>0.89943834853697191</v>
      </c>
      <c r="U32" s="13"/>
      <c r="V32" s="13" t="s">
        <v>325</v>
      </c>
      <c r="W32" s="13" t="s">
        <v>326</v>
      </c>
      <c r="X32" s="13" t="s">
        <v>327</v>
      </c>
      <c r="Y32" s="13" t="s">
        <v>328</v>
      </c>
      <c r="Z32" s="13" t="s">
        <v>329</v>
      </c>
      <c r="AA32"/>
      <c r="AB32"/>
      <c r="AC32"/>
    </row>
    <row r="33" spans="1:29" x14ac:dyDescent="0.25">
      <c r="A33" s="1">
        <v>41451</v>
      </c>
      <c r="B33" s="3">
        <f t="shared" si="6"/>
        <v>177</v>
      </c>
      <c r="C33">
        <v>3.3</v>
      </c>
      <c r="D33">
        <v>1.2999999999999999E-2</v>
      </c>
      <c r="E33">
        <f t="shared" si="1"/>
        <v>-4.3428059215206005</v>
      </c>
      <c r="F33">
        <f t="shared" si="2"/>
        <v>1.1939224684724346</v>
      </c>
      <c r="G33">
        <f t="shared" si="3"/>
        <v>-0.53440139260433928</v>
      </c>
      <c r="H33">
        <f t="shared" si="4"/>
        <v>0.84523082739719269</v>
      </c>
      <c r="U33" s="11" t="s">
        <v>321</v>
      </c>
      <c r="V33" s="11">
        <v>3</v>
      </c>
      <c r="W33" s="11">
        <v>16.665123224816782</v>
      </c>
      <c r="X33" s="11">
        <v>5.5550410749389272</v>
      </c>
      <c r="Y33" s="11">
        <v>15.807776742543243</v>
      </c>
      <c r="Z33" s="11">
        <v>2.5432819330479913E-7</v>
      </c>
      <c r="AA33"/>
      <c r="AB33"/>
      <c r="AC33"/>
    </row>
    <row r="34" spans="1:29" x14ac:dyDescent="0.25">
      <c r="A34" s="1">
        <v>41500</v>
      </c>
      <c r="B34" s="3">
        <f t="shared" si="6"/>
        <v>226</v>
      </c>
      <c r="C34">
        <v>68</v>
      </c>
      <c r="D34">
        <v>7.6999999999999999E-2</v>
      </c>
      <c r="E34">
        <f t="shared" si="1"/>
        <v>-2.5639498571284531</v>
      </c>
      <c r="F34">
        <f t="shared" si="2"/>
        <v>4.219507705176107</v>
      </c>
      <c r="G34">
        <f t="shared" si="3"/>
        <v>-0.65929401638810392</v>
      </c>
      <c r="H34">
        <f t="shared" si="4"/>
        <v>0.75188523057368439</v>
      </c>
      <c r="U34" s="11" t="s">
        <v>322</v>
      </c>
      <c r="V34" s="11">
        <v>49</v>
      </c>
      <c r="W34" s="11">
        <v>17.219183766648698</v>
      </c>
      <c r="X34" s="11">
        <v>0.35141191360507545</v>
      </c>
      <c r="Y34" s="11"/>
      <c r="Z34" s="11"/>
      <c r="AA34"/>
      <c r="AB34"/>
      <c r="AC34"/>
    </row>
    <row r="35" spans="1:29" ht="15.75" thickBot="1" x14ac:dyDescent="0.3">
      <c r="A35" s="1">
        <v>41514</v>
      </c>
      <c r="B35" s="3">
        <f t="shared" si="6"/>
        <v>240</v>
      </c>
      <c r="C35">
        <v>2.2999999999999998</v>
      </c>
      <c r="D35">
        <v>2.3E-2</v>
      </c>
      <c r="E35">
        <f t="shared" si="1"/>
        <v>-3.7722610630529876</v>
      </c>
      <c r="F35">
        <f t="shared" si="2"/>
        <v>0.83290912293510388</v>
      </c>
      <c r="G35">
        <f t="shared" si="3"/>
        <v>-0.6921572558055763</v>
      </c>
      <c r="H35">
        <f t="shared" si="4"/>
        <v>0.72174672374434368</v>
      </c>
      <c r="U35" s="12" t="s">
        <v>323</v>
      </c>
      <c r="V35" s="12">
        <v>52</v>
      </c>
      <c r="W35" s="12">
        <v>33.884306991465479</v>
      </c>
      <c r="X35" s="12"/>
      <c r="Y35" s="12"/>
      <c r="Z35" s="12"/>
      <c r="AA35"/>
      <c r="AB35"/>
      <c r="AC35"/>
    </row>
    <row r="36" spans="1:29" ht="15.75" thickBot="1" x14ac:dyDescent="0.3">
      <c r="A36" s="1">
        <v>41576</v>
      </c>
      <c r="B36" s="3">
        <f t="shared" si="6"/>
        <v>302</v>
      </c>
      <c r="C36">
        <v>5.6</v>
      </c>
      <c r="D36">
        <v>2.3E-2</v>
      </c>
      <c r="E36">
        <f t="shared" si="1"/>
        <v>-3.7722610630529876</v>
      </c>
      <c r="F36">
        <f t="shared" si="2"/>
        <v>1.7227665977411035</v>
      </c>
      <c r="G36">
        <f t="shared" si="3"/>
        <v>-0.82031567643847203</v>
      </c>
      <c r="H36">
        <f t="shared" si="4"/>
        <v>0.5719109991854433</v>
      </c>
      <c r="U36"/>
      <c r="V36"/>
      <c r="W36"/>
      <c r="X36"/>
      <c r="Y36"/>
      <c r="Z36"/>
      <c r="AA36"/>
      <c r="AB36"/>
      <c r="AC36"/>
    </row>
    <row r="37" spans="1:29" x14ac:dyDescent="0.25">
      <c r="A37" s="1">
        <v>41611</v>
      </c>
      <c r="B37" s="3">
        <f t="shared" si="6"/>
        <v>337</v>
      </c>
      <c r="C37">
        <v>5.8</v>
      </c>
      <c r="D37" s="10">
        <v>3.1E-2</v>
      </c>
      <c r="E37">
        <f t="shared" si="1"/>
        <v>-3.473768074496991</v>
      </c>
      <c r="F37">
        <f t="shared" si="2"/>
        <v>1.7578579175523736</v>
      </c>
      <c r="G37">
        <f t="shared" si="3"/>
        <v>-0.87885100281419271</v>
      </c>
      <c r="H37">
        <f t="shared" si="4"/>
        <v>0.47709633707720694</v>
      </c>
      <c r="U37" s="13"/>
      <c r="V37" s="13" t="s">
        <v>330</v>
      </c>
      <c r="W37" s="13" t="s">
        <v>318</v>
      </c>
      <c r="X37" s="13" t="s">
        <v>331</v>
      </c>
      <c r="Y37" s="13" t="s">
        <v>332</v>
      </c>
      <c r="Z37" s="13" t="s">
        <v>333</v>
      </c>
      <c r="AA37" s="13" t="s">
        <v>334</v>
      </c>
      <c r="AB37" s="13" t="s">
        <v>335</v>
      </c>
      <c r="AC37" s="13" t="s">
        <v>336</v>
      </c>
    </row>
    <row r="38" spans="1:29" x14ac:dyDescent="0.25">
      <c r="A38" s="1">
        <v>41689</v>
      </c>
      <c r="B38" s="3">
        <f t="shared" ref="B38:B48" si="7">_xlfn.DAYS(A38,A$60)</f>
        <v>50</v>
      </c>
      <c r="C38">
        <v>4.4000000000000004</v>
      </c>
      <c r="D38">
        <v>0.01</v>
      </c>
      <c r="E38">
        <f t="shared" si="1"/>
        <v>-4.6051701859880909</v>
      </c>
      <c r="F38">
        <f t="shared" si="2"/>
        <v>1.4816045409242156</v>
      </c>
      <c r="G38">
        <f t="shared" si="3"/>
        <v>-0.15859290602857282</v>
      </c>
      <c r="H38">
        <f t="shared" si="4"/>
        <v>0.987344058653017</v>
      </c>
      <c r="U38" s="11" t="s">
        <v>324</v>
      </c>
      <c r="V38" s="11">
        <v>-2.5096767035678367</v>
      </c>
      <c r="W38" s="11">
        <v>1.8351560756394287</v>
      </c>
      <c r="X38" s="11">
        <v>-1.3675549109322394</v>
      </c>
      <c r="Y38" s="11">
        <v>0.17769164433785564</v>
      </c>
      <c r="Z38" s="11">
        <v>-6.1975609094401047</v>
      </c>
      <c r="AA38" s="11">
        <v>1.1782075023044318</v>
      </c>
      <c r="AB38" s="11">
        <v>-6.1975609094401047</v>
      </c>
      <c r="AC38" s="11">
        <v>1.1782075023044318</v>
      </c>
    </row>
    <row r="39" spans="1:29" x14ac:dyDescent="0.25">
      <c r="A39" s="1">
        <v>41744</v>
      </c>
      <c r="B39" s="3">
        <f t="shared" si="7"/>
        <v>105</v>
      </c>
      <c r="C39">
        <v>40</v>
      </c>
      <c r="D39">
        <v>0.05</v>
      </c>
      <c r="E39">
        <f t="shared" si="1"/>
        <v>-2.9957322735539909</v>
      </c>
      <c r="F39">
        <f t="shared" si="2"/>
        <v>3.6888794541139363</v>
      </c>
      <c r="G39">
        <f t="shared" si="3"/>
        <v>-0.32825654642240965</v>
      </c>
      <c r="H39">
        <f t="shared" si="4"/>
        <v>0.9445886087238361</v>
      </c>
      <c r="U39" s="11" t="s">
        <v>337</v>
      </c>
      <c r="V39" s="11">
        <v>0.2054667295672081</v>
      </c>
      <c r="W39" s="11">
        <v>3.0931129393492515E-2</v>
      </c>
      <c r="X39" s="11">
        <v>6.6427166933786612</v>
      </c>
      <c r="Y39" s="11">
        <v>2.373610598823847E-8</v>
      </c>
      <c r="Z39" s="11">
        <v>0.14330829788160521</v>
      </c>
      <c r="AA39" s="11">
        <v>0.26762516125281099</v>
      </c>
      <c r="AB39" s="11">
        <v>0.14330829788160521</v>
      </c>
      <c r="AC39" s="11">
        <v>0.26762516125281099</v>
      </c>
    </row>
    <row r="40" spans="1:29" x14ac:dyDescent="0.25">
      <c r="A40" s="1">
        <v>41751</v>
      </c>
      <c r="B40" s="3">
        <f t="shared" si="7"/>
        <v>112</v>
      </c>
      <c r="C40">
        <v>10</v>
      </c>
      <c r="D40">
        <v>1.7999999999999999E-2</v>
      </c>
      <c r="E40">
        <f t="shared" si="1"/>
        <v>-4.0173835210859723</v>
      </c>
      <c r="F40">
        <f t="shared" si="2"/>
        <v>2.3025850929940459</v>
      </c>
      <c r="G40">
        <f t="shared" si="3"/>
        <v>-0.34923484031913793</v>
      </c>
      <c r="H40">
        <f t="shared" si="4"/>
        <v>0.93703523215899742</v>
      </c>
      <c r="U40" s="11" t="s">
        <v>364</v>
      </c>
      <c r="V40" s="11">
        <v>0.72151294146108591</v>
      </c>
      <c r="W40" s="11">
        <v>1.1338138883890769</v>
      </c>
      <c r="X40" s="11">
        <v>0.63635923748139267</v>
      </c>
      <c r="Y40" s="11">
        <v>0.52750386771123137</v>
      </c>
      <c r="Z40" s="11">
        <v>-1.5569713721588176</v>
      </c>
      <c r="AA40" s="11">
        <v>2.9999972550809897</v>
      </c>
      <c r="AB40" s="11">
        <v>-1.5569713721588176</v>
      </c>
      <c r="AC40" s="11">
        <v>2.9999972550809897</v>
      </c>
    </row>
    <row r="41" spans="1:29" ht="15.75" thickBot="1" x14ac:dyDescent="0.3">
      <c r="A41" s="1">
        <v>41768</v>
      </c>
      <c r="B41" s="3">
        <f t="shared" si="7"/>
        <v>129</v>
      </c>
      <c r="C41">
        <v>193</v>
      </c>
      <c r="D41">
        <v>4.3999999999999997E-2</v>
      </c>
      <c r="E41">
        <f t="shared" si="1"/>
        <v>-3.1235656450638758</v>
      </c>
      <c r="F41">
        <f t="shared" si="2"/>
        <v>5.2626901889048856</v>
      </c>
      <c r="G41">
        <f t="shared" si="3"/>
        <v>-0.39943881626490396</v>
      </c>
      <c r="H41">
        <f t="shared" si="4"/>
        <v>0.91675985517522107</v>
      </c>
      <c r="U41" s="12" t="s">
        <v>365</v>
      </c>
      <c r="V41" s="12">
        <v>-1.3579993331895392</v>
      </c>
      <c r="W41" s="12">
        <v>1.5774608199662772</v>
      </c>
      <c r="X41" s="12">
        <v>-0.86087674318184992</v>
      </c>
      <c r="Y41" s="12">
        <v>0.39349893957139981</v>
      </c>
      <c r="Z41" s="12">
        <v>-4.5280255345353542</v>
      </c>
      <c r="AA41" s="12">
        <v>1.8120268681562759</v>
      </c>
      <c r="AB41" s="12">
        <v>-4.5280255345353542</v>
      </c>
      <c r="AC41" s="12">
        <v>1.8120268681562759</v>
      </c>
    </row>
    <row r="42" spans="1:29" x14ac:dyDescent="0.25">
      <c r="A42" s="1">
        <v>41799</v>
      </c>
      <c r="B42" s="3">
        <f t="shared" si="7"/>
        <v>160</v>
      </c>
      <c r="C42">
        <v>177</v>
      </c>
      <c r="D42">
        <v>7.0999999999999994E-2</v>
      </c>
      <c r="E42">
        <f t="shared" si="1"/>
        <v>-2.6450754019408218</v>
      </c>
      <c r="F42">
        <f t="shared" si="2"/>
        <v>5.1761497325738288</v>
      </c>
      <c r="G42">
        <f t="shared" si="3"/>
        <v>-0.48787101332710314</v>
      </c>
      <c r="H42">
        <f t="shared" si="4"/>
        <v>0.8729157315315067</v>
      </c>
      <c r="U42"/>
      <c r="V42"/>
      <c r="W42"/>
      <c r="X42"/>
      <c r="Y42"/>
      <c r="Z42"/>
      <c r="AA42"/>
      <c r="AB42"/>
      <c r="AC42"/>
    </row>
    <row r="43" spans="1:29" x14ac:dyDescent="0.25">
      <c r="A43" s="1">
        <v>41808</v>
      </c>
      <c r="B43" s="3">
        <f t="shared" si="7"/>
        <v>169</v>
      </c>
      <c r="C43">
        <v>6.2</v>
      </c>
      <c r="D43">
        <v>0.02</v>
      </c>
      <c r="E43">
        <f t="shared" si="1"/>
        <v>-3.912023005428146</v>
      </c>
      <c r="F43">
        <f t="shared" si="2"/>
        <v>1.824549292051046</v>
      </c>
      <c r="G43">
        <f t="shared" si="3"/>
        <v>-0.51269166608656169</v>
      </c>
      <c r="H43">
        <f t="shared" si="4"/>
        <v>0.85857280152901738</v>
      </c>
      <c r="U43"/>
      <c r="V43"/>
      <c r="W43"/>
      <c r="X43"/>
      <c r="Y43"/>
      <c r="Z43"/>
      <c r="AA43"/>
      <c r="AB43"/>
      <c r="AC43"/>
    </row>
    <row r="44" spans="1:29" x14ac:dyDescent="0.25">
      <c r="A44" s="1">
        <v>41829</v>
      </c>
      <c r="B44" s="3">
        <f t="shared" si="7"/>
        <v>190</v>
      </c>
      <c r="C44">
        <v>491</v>
      </c>
      <c r="D44">
        <v>2.8000000000000001E-2</v>
      </c>
      <c r="E44">
        <f t="shared" si="1"/>
        <v>-3.575550768806933</v>
      </c>
      <c r="F44">
        <f t="shared" si="2"/>
        <v>6.1964441277945204</v>
      </c>
      <c r="G44">
        <f t="shared" si="3"/>
        <v>-0.56893344383799516</v>
      </c>
      <c r="H44">
        <f t="shared" si="4"/>
        <v>0.82238357016822672</v>
      </c>
      <c r="U44"/>
      <c r="V44"/>
      <c r="W44"/>
      <c r="X44"/>
      <c r="Y44"/>
      <c r="Z44"/>
      <c r="AA44"/>
      <c r="AB44"/>
      <c r="AC44"/>
    </row>
    <row r="45" spans="1:29" x14ac:dyDescent="0.25">
      <c r="A45" s="1">
        <v>41857</v>
      </c>
      <c r="B45" s="3">
        <f t="shared" si="7"/>
        <v>218</v>
      </c>
      <c r="C45">
        <v>2.4</v>
      </c>
      <c r="D45">
        <v>1.7000000000000001E-2</v>
      </c>
      <c r="E45">
        <f t="shared" si="1"/>
        <v>-4.0745419349259206</v>
      </c>
      <c r="F45">
        <f t="shared" si="2"/>
        <v>0.87546873735389985</v>
      </c>
      <c r="G45">
        <f t="shared" si="3"/>
        <v>-0.63992215997187174</v>
      </c>
      <c r="H45">
        <f t="shared" si="4"/>
        <v>0.76843973685444855</v>
      </c>
    </row>
    <row r="46" spans="1:29" x14ac:dyDescent="0.25">
      <c r="A46" s="1">
        <v>41926</v>
      </c>
      <c r="B46" s="3">
        <f t="shared" si="7"/>
        <v>287</v>
      </c>
      <c r="C46">
        <v>144</v>
      </c>
      <c r="D46">
        <v>8.8999999999999996E-2</v>
      </c>
      <c r="E46">
        <f t="shared" si="1"/>
        <v>-2.4191189092499972</v>
      </c>
      <c r="F46">
        <f t="shared" si="2"/>
        <v>4.9698132995760007</v>
      </c>
      <c r="G46">
        <f t="shared" si="3"/>
        <v>-0.79206422151717726</v>
      </c>
      <c r="H46">
        <f t="shared" si="4"/>
        <v>0.6104377683207256</v>
      </c>
    </row>
    <row r="47" spans="1:29" x14ac:dyDescent="0.25">
      <c r="A47" s="1">
        <v>41941</v>
      </c>
      <c r="B47" s="3">
        <f t="shared" si="7"/>
        <v>302</v>
      </c>
      <c r="C47">
        <v>3.5</v>
      </c>
      <c r="D47" s="10">
        <v>2.1000000000000001E-2</v>
      </c>
      <c r="E47">
        <f t="shared" si="1"/>
        <v>-3.8632328412587138</v>
      </c>
      <c r="F47">
        <f t="shared" si="2"/>
        <v>1.2527629684953681</v>
      </c>
      <c r="G47">
        <f t="shared" si="3"/>
        <v>-0.82031567643847203</v>
      </c>
      <c r="H47">
        <f t="shared" si="4"/>
        <v>0.5719109991854433</v>
      </c>
    </row>
    <row r="48" spans="1:29" x14ac:dyDescent="0.25">
      <c r="A48" s="1">
        <v>41996</v>
      </c>
      <c r="B48" s="3">
        <f t="shared" si="7"/>
        <v>357</v>
      </c>
      <c r="C48">
        <v>8.4</v>
      </c>
      <c r="D48">
        <v>3.7999999999999999E-2</v>
      </c>
      <c r="E48">
        <f t="shared" si="1"/>
        <v>-3.2701691192557512</v>
      </c>
      <c r="F48">
        <f t="shared" si="2"/>
        <v>2.1282317058492679</v>
      </c>
      <c r="G48">
        <f t="shared" si="3"/>
        <v>-0.90744162255338412</v>
      </c>
      <c r="H48">
        <f t="shared" si="4"/>
        <v>0.42017817846442418</v>
      </c>
    </row>
    <row r="49" spans="1:8" x14ac:dyDescent="0.25">
      <c r="A49" s="1">
        <v>42054</v>
      </c>
      <c r="B49" s="3">
        <f t="shared" ref="B49:B54" si="8">_xlfn.DAYS(A49,A$61)</f>
        <v>50</v>
      </c>
      <c r="C49">
        <v>3.3</v>
      </c>
      <c r="D49">
        <v>8.9999999999999993E-3</v>
      </c>
      <c r="E49">
        <f t="shared" si="1"/>
        <v>-4.7105307016459177</v>
      </c>
      <c r="F49">
        <f t="shared" si="2"/>
        <v>1.1939224684724346</v>
      </c>
      <c r="G49">
        <f t="shared" si="3"/>
        <v>-0.15859290602857282</v>
      </c>
      <c r="H49">
        <f t="shared" si="4"/>
        <v>0.987344058653017</v>
      </c>
    </row>
    <row r="50" spans="1:8" x14ac:dyDescent="0.25">
      <c r="A50" s="1">
        <v>42090</v>
      </c>
      <c r="B50" s="3">
        <f t="shared" si="8"/>
        <v>86</v>
      </c>
      <c r="C50">
        <v>51</v>
      </c>
      <c r="D50" s="10">
        <v>0.28999999999999998</v>
      </c>
      <c r="E50">
        <f t="shared" si="1"/>
        <v>-1.2378743560016174</v>
      </c>
      <c r="F50">
        <f t="shared" si="2"/>
        <v>3.9318256327243257</v>
      </c>
      <c r="G50">
        <f t="shared" si="3"/>
        <v>-0.27052316490983014</v>
      </c>
      <c r="H50">
        <f t="shared" si="4"/>
        <v>0.96271346580754169</v>
      </c>
    </row>
    <row r="51" spans="1:8" x14ac:dyDescent="0.25">
      <c r="A51" s="1">
        <v>42107</v>
      </c>
      <c r="B51" s="3">
        <f t="shared" si="8"/>
        <v>103</v>
      </c>
      <c r="C51">
        <v>4.5999999999999996</v>
      </c>
      <c r="D51">
        <v>1.4999999999999999E-2</v>
      </c>
      <c r="E51">
        <f t="shared" si="1"/>
        <v>-4.1997050778799272</v>
      </c>
      <c r="F51">
        <f t="shared" si="2"/>
        <v>1.5260563034950492</v>
      </c>
      <c r="G51">
        <f t="shared" si="3"/>
        <v>-0.32223231629318544</v>
      </c>
      <c r="H51">
        <f t="shared" si="4"/>
        <v>0.94666062257618411</v>
      </c>
    </row>
    <row r="52" spans="1:8" x14ac:dyDescent="0.25">
      <c r="A52" s="1">
        <v>42108</v>
      </c>
      <c r="B52" s="3">
        <f t="shared" si="8"/>
        <v>104</v>
      </c>
      <c r="C52">
        <v>312</v>
      </c>
      <c r="D52">
        <v>3.7999999999999999E-2</v>
      </c>
      <c r="E52">
        <f t="shared" si="1"/>
        <v>-3.2701691192557512</v>
      </c>
      <c r="F52">
        <f t="shared" si="2"/>
        <v>5.7430031878094825</v>
      </c>
      <c r="G52">
        <f t="shared" si="3"/>
        <v>-0.32524608135934269</v>
      </c>
      <c r="H52">
        <f t="shared" si="4"/>
        <v>0.94562941290993685</v>
      </c>
    </row>
    <row r="53" spans="1:8" x14ac:dyDescent="0.25">
      <c r="A53" s="1">
        <v>42132</v>
      </c>
      <c r="B53" s="3">
        <f t="shared" si="8"/>
        <v>128</v>
      </c>
      <c r="C53">
        <v>3940</v>
      </c>
      <c r="D53">
        <v>6.2E-2</v>
      </c>
      <c r="E53">
        <f t="shared" si="1"/>
        <v>-2.7806208939370456</v>
      </c>
      <c r="F53">
        <f t="shared" si="2"/>
        <v>8.2789360022919798</v>
      </c>
      <c r="G53">
        <f t="shared" si="3"/>
        <v>-0.3965166330665959</v>
      </c>
      <c r="H53">
        <f t="shared" si="4"/>
        <v>0.91802753755077005</v>
      </c>
    </row>
    <row r="54" spans="1:8" x14ac:dyDescent="0.25">
      <c r="A54" s="1">
        <v>42135</v>
      </c>
      <c r="B54" s="3">
        <f t="shared" si="8"/>
        <v>131</v>
      </c>
      <c r="C54">
        <v>601</v>
      </c>
      <c r="D54">
        <v>5.5E-2</v>
      </c>
      <c r="E54">
        <f t="shared" si="1"/>
        <v>-2.9004220937496661</v>
      </c>
      <c r="F54">
        <f t="shared" si="2"/>
        <v>6.3985949345352076</v>
      </c>
      <c r="G54">
        <f t="shared" si="3"/>
        <v>-0.4052709947272618</v>
      </c>
      <c r="H54">
        <f t="shared" si="4"/>
        <v>0.91419659856771274</v>
      </c>
    </row>
    <row r="57" spans="1:8" x14ac:dyDescent="0.25">
      <c r="A57" s="1">
        <v>40543</v>
      </c>
    </row>
    <row r="58" spans="1:8" x14ac:dyDescent="0.25">
      <c r="A58" s="1">
        <v>40908</v>
      </c>
    </row>
    <row r="59" spans="1:8" x14ac:dyDescent="0.25">
      <c r="A59" s="1">
        <v>41274</v>
      </c>
    </row>
    <row r="60" spans="1:8" x14ac:dyDescent="0.25">
      <c r="A60" s="1">
        <v>41639</v>
      </c>
    </row>
    <row r="61" spans="1:8" x14ac:dyDescent="0.25">
      <c r="A61" s="1">
        <v>42004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Raw Data</vt:lpstr>
      <vt:lpstr>Reduced+Calculated Parameters</vt:lpstr>
      <vt:lpstr>Temperature Calibration</vt:lpstr>
      <vt:lpstr>TN</vt:lpstr>
      <vt:lpstr>NH4</vt:lpstr>
      <vt:lpstr>NO3</vt:lpstr>
      <vt:lpstr>TON</vt:lpstr>
      <vt:lpstr>TP</vt:lpstr>
      <vt:lpstr>TDP</vt:lpstr>
      <vt:lpstr>PP</vt:lpstr>
      <vt:lpstr>PO4</vt:lpstr>
      <vt:lpstr>DOPL</vt:lpstr>
      <vt:lpstr>TSS</vt:lpstr>
      <vt:lpstr>SSOL1+2</vt:lpstr>
      <vt:lpstr>SSOL3</vt:lpstr>
      <vt:lpstr>TOC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M. Grantz</dc:creator>
  <cp:lastModifiedBy>Erin M. Grantz</cp:lastModifiedBy>
  <dcterms:created xsi:type="dcterms:W3CDTF">2015-09-17T16:48:05Z</dcterms:created>
  <dcterms:modified xsi:type="dcterms:W3CDTF">2016-06-29T14:25:58Z</dcterms:modified>
</cp:coreProperties>
</file>